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73" lockStructure="1"/>
  <bookViews>
    <workbookView xWindow="12" yWindow="1680" windowWidth="7536" windowHeight="4236" tabRatio="862"/>
  </bookViews>
  <sheets>
    <sheet name="1" sheetId="1" r:id="rId1"/>
    <sheet name="2" sheetId="2" r:id="rId2"/>
    <sheet name="3" sheetId="32" r:id="rId3"/>
    <sheet name="4" sheetId="4" r:id="rId4"/>
    <sheet name="5" sheetId="5" r:id="rId5"/>
    <sheet name="6a" sheetId="6" r:id="rId6"/>
    <sheet name="6b" sheetId="37" r:id="rId7"/>
    <sheet name="7" sheetId="7" r:id="rId8"/>
    <sheet name="KCC" sheetId="36" r:id="rId9"/>
    <sheet name="8" sheetId="8" r:id="rId10"/>
    <sheet name="9" sheetId="9" r:id="rId11"/>
    <sheet name="10" sheetId="10" r:id="rId12"/>
    <sheet name="11" sheetId="31" r:id="rId13"/>
    <sheet name="12" sheetId="39" r:id="rId14"/>
    <sheet name="13" sheetId="13" r:id="rId15"/>
    <sheet name="14" sheetId="14" r:id="rId16"/>
    <sheet name="15" sheetId="38" r:id="rId17"/>
    <sheet name="16" sheetId="40" r:id="rId18"/>
    <sheet name="17" sheetId="42" r:id="rId19"/>
    <sheet name="18" sheetId="17" r:id="rId20"/>
    <sheet name="19" sheetId="18" r:id="rId21"/>
    <sheet name="20" sheetId="19" r:id="rId22"/>
    <sheet name="Sheet3" sheetId="22" r:id="rId23"/>
    <sheet name="PSRRB" sheetId="33" r:id="rId24"/>
  </sheets>
  <definedNames>
    <definedName name="_xlnm.Print_Area" localSheetId="0">'1'!$A$3:$AO$106</definedName>
    <definedName name="_xlnm.Print_Area" localSheetId="11">'10'!$A$1:$K$105</definedName>
    <definedName name="_xlnm.Print_Area" localSheetId="12">'11'!$A$1:$H$106</definedName>
    <definedName name="_xlnm.Print_Area" localSheetId="14">'13'!$A$1:$H$105</definedName>
    <definedName name="_xlnm.Print_Area" localSheetId="15">'14'!$A$1:$H$104</definedName>
    <definedName name="_xlnm.Print_Area" localSheetId="19">'18'!$A$1:$H$103</definedName>
    <definedName name="_xlnm.Print_Area" localSheetId="20">'19'!$A$1:$H$21</definedName>
    <definedName name="_xlnm.Print_Area" localSheetId="1">'2'!$A$1:$K$10</definedName>
    <definedName name="_xlnm.Print_Area" localSheetId="2">'3'!$A$1:$H$104</definedName>
    <definedName name="_xlnm.Print_Area" localSheetId="3">'4'!$A$1:$J$106</definedName>
    <definedName name="_xlnm.Print_Area" localSheetId="4">'5'!$A$1:$G$42</definedName>
    <definedName name="_xlnm.Print_Area" localSheetId="5">'6a'!$A$1:$V$104</definedName>
    <definedName name="_xlnm.Print_Area" localSheetId="7">'7'!$A$1:$K$106</definedName>
    <definedName name="_xlnm.Print_Area" localSheetId="9">'8'!$A$1:$K$105</definedName>
    <definedName name="_xlnm.Print_Area" localSheetId="10">'9'!$A$1:$K$105</definedName>
    <definedName name="_xlnm.Print_Area" localSheetId="8">KCC!$A$1:$IT$102</definedName>
    <definedName name="_xlnm.Print_Area" localSheetId="22">Sheet3!$A$1:$L$93</definedName>
  </definedNames>
  <calcPr calcId="144525"/>
  <fileRecoveryPr autoRecover="0"/>
</workbook>
</file>

<file path=xl/calcChain.xml><?xml version="1.0" encoding="utf-8"?>
<calcChain xmlns="http://schemas.openxmlformats.org/spreadsheetml/2006/main">
  <c r="H22" i="39" l="1"/>
  <c r="D28" i="4" l="1"/>
  <c r="E28" i="4"/>
  <c r="F28" i="4"/>
  <c r="G28" i="4"/>
  <c r="H28" i="4"/>
  <c r="I28" i="4"/>
  <c r="J28" i="4"/>
  <c r="D29" i="4"/>
  <c r="E29" i="4"/>
  <c r="F29" i="4"/>
  <c r="G29" i="4"/>
  <c r="H29" i="4"/>
  <c r="I29" i="4"/>
  <c r="J29" i="4"/>
  <c r="D30" i="4"/>
  <c r="E30" i="4"/>
  <c r="F30" i="4"/>
  <c r="G30" i="4"/>
  <c r="H30" i="4"/>
  <c r="I30" i="4"/>
  <c r="J30" i="4"/>
  <c r="D31" i="4"/>
  <c r="E31" i="4"/>
  <c r="F31" i="4"/>
  <c r="G31" i="4"/>
  <c r="H31" i="4"/>
  <c r="I31" i="4"/>
  <c r="J31" i="4"/>
  <c r="D32" i="4"/>
  <c r="E32" i="4"/>
  <c r="F32" i="4"/>
  <c r="G32" i="4"/>
  <c r="H32" i="4"/>
  <c r="I32" i="4"/>
  <c r="J32" i="4"/>
  <c r="D33" i="4"/>
  <c r="E33" i="4"/>
  <c r="F33" i="4"/>
  <c r="G33" i="4"/>
  <c r="H33" i="4"/>
  <c r="I33" i="4"/>
  <c r="J33" i="4"/>
  <c r="D34" i="4"/>
  <c r="E34" i="4"/>
  <c r="F34" i="4"/>
  <c r="G34" i="4"/>
  <c r="H34" i="4"/>
  <c r="I34" i="4"/>
  <c r="J34" i="4"/>
  <c r="D35" i="4"/>
  <c r="E35" i="4"/>
  <c r="F35" i="4"/>
  <c r="G35" i="4"/>
  <c r="H35" i="4"/>
  <c r="I35" i="4"/>
  <c r="J35" i="4"/>
  <c r="D36" i="4"/>
  <c r="E36" i="4"/>
  <c r="F36" i="4"/>
  <c r="G36" i="4"/>
  <c r="H36" i="4"/>
  <c r="I36" i="4"/>
  <c r="J36" i="4"/>
  <c r="D37" i="4"/>
  <c r="E37" i="4"/>
  <c r="F37" i="4"/>
  <c r="G37" i="4"/>
  <c r="H37" i="4"/>
  <c r="I37" i="4"/>
  <c r="J37" i="4"/>
  <c r="D38" i="4"/>
  <c r="E38" i="4"/>
  <c r="F38" i="4"/>
  <c r="G38" i="4"/>
  <c r="H38" i="4"/>
  <c r="I38" i="4"/>
  <c r="J38" i="4"/>
  <c r="D39" i="4"/>
  <c r="E39" i="4"/>
  <c r="F39" i="4"/>
  <c r="G39" i="4"/>
  <c r="H39" i="4"/>
  <c r="I39" i="4"/>
  <c r="J39" i="4"/>
  <c r="D40" i="4"/>
  <c r="E40" i="4"/>
  <c r="F40" i="4"/>
  <c r="G40" i="4"/>
  <c r="H40" i="4"/>
  <c r="I40" i="4"/>
  <c r="J40" i="4"/>
  <c r="E8" i="4"/>
  <c r="F8" i="4"/>
  <c r="G8" i="4"/>
  <c r="H8" i="4"/>
  <c r="I8" i="4"/>
  <c r="J8" i="4"/>
  <c r="D9" i="4"/>
  <c r="E9" i="4"/>
  <c r="F9" i="4"/>
  <c r="G9" i="4"/>
  <c r="H9" i="4"/>
  <c r="I9" i="4"/>
  <c r="J9" i="4"/>
  <c r="D10" i="4"/>
  <c r="E10" i="4"/>
  <c r="F10" i="4"/>
  <c r="G10" i="4"/>
  <c r="H10" i="4"/>
  <c r="I10" i="4"/>
  <c r="J10" i="4"/>
  <c r="D11" i="4"/>
  <c r="E11" i="4"/>
  <c r="F11" i="4"/>
  <c r="G11" i="4"/>
  <c r="H11" i="4"/>
  <c r="I11" i="4"/>
  <c r="J11" i="4"/>
  <c r="D12" i="4"/>
  <c r="E12" i="4"/>
  <c r="F12" i="4"/>
  <c r="G12" i="4"/>
  <c r="H12" i="4"/>
  <c r="I12" i="4"/>
  <c r="J12" i="4"/>
  <c r="D13" i="4"/>
  <c r="E13" i="4"/>
  <c r="F13" i="4"/>
  <c r="G13" i="4"/>
  <c r="H13" i="4"/>
  <c r="I13" i="4"/>
  <c r="J13" i="4"/>
  <c r="D14" i="4"/>
  <c r="E14" i="4"/>
  <c r="F14" i="4"/>
  <c r="G14" i="4"/>
  <c r="H14" i="4"/>
  <c r="I14" i="4"/>
  <c r="J14" i="4"/>
  <c r="D15" i="4"/>
  <c r="E15" i="4"/>
  <c r="F15" i="4"/>
  <c r="G15" i="4"/>
  <c r="H15" i="4"/>
  <c r="I15" i="4"/>
  <c r="J15" i="4"/>
  <c r="D16" i="4"/>
  <c r="E16" i="4"/>
  <c r="F16" i="4"/>
  <c r="G16" i="4"/>
  <c r="H16" i="4"/>
  <c r="I16" i="4"/>
  <c r="J16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E19" i="4"/>
  <c r="F19" i="4"/>
  <c r="G19" i="4"/>
  <c r="H19" i="4"/>
  <c r="I19" i="4"/>
  <c r="J19" i="4"/>
  <c r="D20" i="4"/>
  <c r="E20" i="4"/>
  <c r="F20" i="4"/>
  <c r="G20" i="4"/>
  <c r="H20" i="4"/>
  <c r="I20" i="4"/>
  <c r="J20" i="4"/>
  <c r="D21" i="4"/>
  <c r="E21" i="4"/>
  <c r="F21" i="4"/>
  <c r="G21" i="4"/>
  <c r="H21" i="4"/>
  <c r="I21" i="4"/>
  <c r="J21" i="4"/>
  <c r="D22" i="4"/>
  <c r="E22" i="4"/>
  <c r="F22" i="4"/>
  <c r="G22" i="4"/>
  <c r="H22" i="4"/>
  <c r="I22" i="4"/>
  <c r="J22" i="4"/>
  <c r="D23" i="4"/>
  <c r="E23" i="4"/>
  <c r="F23" i="4"/>
  <c r="G23" i="4"/>
  <c r="H23" i="4"/>
  <c r="I23" i="4"/>
  <c r="J23" i="4"/>
  <c r="U56" i="6" l="1"/>
  <c r="V56" i="6"/>
  <c r="E56" i="37"/>
  <c r="F56" i="37"/>
  <c r="I56" i="37"/>
  <c r="J56" i="37"/>
  <c r="O90" i="6" l="1"/>
  <c r="M82" i="37" l="1"/>
  <c r="M76" i="1" l="1"/>
  <c r="M71" i="1" l="1"/>
  <c r="N71" i="1"/>
  <c r="G11" i="13" l="1"/>
  <c r="E56" i="6" l="1"/>
  <c r="F56" i="6"/>
  <c r="N90" i="1" l="1"/>
  <c r="E34" i="42"/>
  <c r="F34" i="42"/>
  <c r="G34" i="42"/>
  <c r="H34" i="42"/>
  <c r="E39" i="1" l="1"/>
  <c r="F39" i="1"/>
  <c r="G39" i="1"/>
  <c r="H39" i="1"/>
  <c r="I39" i="1"/>
  <c r="J39" i="1"/>
  <c r="K39" i="1"/>
  <c r="L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C39" i="1"/>
  <c r="C27" i="40"/>
  <c r="D27" i="14"/>
  <c r="E27" i="14"/>
  <c r="F27" i="14"/>
  <c r="G27" i="14"/>
  <c r="H27" i="14"/>
  <c r="P91" i="6" l="1"/>
  <c r="H90" i="37"/>
  <c r="G90" i="37"/>
  <c r="C90" i="37"/>
  <c r="T90" i="6"/>
  <c r="S90" i="6"/>
  <c r="P90" i="6"/>
  <c r="H90" i="6"/>
  <c r="G90" i="6"/>
  <c r="D90" i="6"/>
  <c r="C90" i="6"/>
  <c r="H89" i="37"/>
  <c r="G89" i="37"/>
  <c r="D89" i="37"/>
  <c r="C89" i="37"/>
  <c r="T89" i="6"/>
  <c r="S89" i="6"/>
  <c r="P89" i="6"/>
  <c r="O89" i="6"/>
  <c r="H89" i="6"/>
  <c r="G89" i="6"/>
  <c r="D89" i="6"/>
  <c r="C89" i="6"/>
  <c r="D88" i="37"/>
  <c r="O88" i="6"/>
  <c r="G88" i="6"/>
  <c r="H88" i="37"/>
  <c r="G88" i="37"/>
  <c r="T88" i="6"/>
  <c r="S88" i="6"/>
  <c r="P88" i="6"/>
  <c r="H88" i="6"/>
  <c r="D88" i="6"/>
  <c r="C88" i="6"/>
  <c r="H85" i="37" l="1"/>
  <c r="G85" i="37"/>
  <c r="C85" i="37"/>
  <c r="T85" i="6"/>
  <c r="S85" i="6"/>
  <c r="P85" i="6"/>
  <c r="O85" i="6"/>
  <c r="H85" i="6"/>
  <c r="G85" i="6"/>
  <c r="D85" i="6"/>
  <c r="C85" i="6"/>
  <c r="C87" i="22" l="1"/>
  <c r="D37" i="17"/>
  <c r="E37" i="17"/>
  <c r="F37" i="17"/>
  <c r="G37" i="17"/>
  <c r="H37" i="17"/>
  <c r="C37" i="17"/>
  <c r="C28" i="17"/>
  <c r="D28" i="17"/>
  <c r="E28" i="17"/>
  <c r="F28" i="17"/>
  <c r="G28" i="17"/>
  <c r="H28" i="17"/>
  <c r="D27" i="17"/>
  <c r="E27" i="17"/>
  <c r="F27" i="17"/>
  <c r="G27" i="17"/>
  <c r="H27" i="17"/>
  <c r="C27" i="17"/>
  <c r="D37" i="42"/>
  <c r="E37" i="42"/>
  <c r="F37" i="42"/>
  <c r="G37" i="42"/>
  <c r="H37" i="42"/>
  <c r="C37" i="42"/>
  <c r="C28" i="42"/>
  <c r="D28" i="42"/>
  <c r="E28" i="42"/>
  <c r="F28" i="42"/>
  <c r="G28" i="42"/>
  <c r="H28" i="42"/>
  <c r="D27" i="42"/>
  <c r="E27" i="42"/>
  <c r="F27" i="42"/>
  <c r="G27" i="42"/>
  <c r="H27" i="42"/>
  <c r="C27" i="42"/>
  <c r="D37" i="40"/>
  <c r="E37" i="40"/>
  <c r="F37" i="40"/>
  <c r="G37" i="40"/>
  <c r="H37" i="40"/>
  <c r="C37" i="40"/>
  <c r="C28" i="40"/>
  <c r="D28" i="40"/>
  <c r="E28" i="40"/>
  <c r="F28" i="40"/>
  <c r="G28" i="40"/>
  <c r="H28" i="40"/>
  <c r="D27" i="40"/>
  <c r="E27" i="40"/>
  <c r="F27" i="40"/>
  <c r="G27" i="40"/>
  <c r="H27" i="40"/>
  <c r="D37" i="38"/>
  <c r="E37" i="38"/>
  <c r="F37" i="38"/>
  <c r="G37" i="38"/>
  <c r="H37" i="38"/>
  <c r="C37" i="38"/>
  <c r="C28" i="38"/>
  <c r="D28" i="38"/>
  <c r="E28" i="38"/>
  <c r="F28" i="38"/>
  <c r="G28" i="38"/>
  <c r="H28" i="38"/>
  <c r="D27" i="38"/>
  <c r="E27" i="38"/>
  <c r="F27" i="38"/>
  <c r="G27" i="38"/>
  <c r="H27" i="38"/>
  <c r="C27" i="38"/>
  <c r="H37" i="14"/>
  <c r="G37" i="14"/>
  <c r="F37" i="14"/>
  <c r="E37" i="14"/>
  <c r="D37" i="14"/>
  <c r="C37" i="14"/>
  <c r="D28" i="14"/>
  <c r="E28" i="14"/>
  <c r="F28" i="14"/>
  <c r="G28" i="14"/>
  <c r="H28" i="14"/>
  <c r="C28" i="14"/>
  <c r="C27" i="14"/>
  <c r="C28" i="13"/>
  <c r="D37" i="13" l="1"/>
  <c r="E37" i="13"/>
  <c r="F37" i="13"/>
  <c r="G37" i="13"/>
  <c r="H37" i="13"/>
  <c r="C37" i="13"/>
  <c r="H28" i="13"/>
  <c r="D28" i="13"/>
  <c r="E28" i="13"/>
  <c r="F28" i="13"/>
  <c r="G28" i="13"/>
  <c r="D27" i="13"/>
  <c r="E27" i="13"/>
  <c r="F27" i="13"/>
  <c r="G27" i="13"/>
  <c r="H27" i="13"/>
  <c r="C27" i="13"/>
  <c r="D37" i="39"/>
  <c r="E37" i="39"/>
  <c r="F37" i="39"/>
  <c r="G37" i="39"/>
  <c r="H37" i="39"/>
  <c r="C37" i="39"/>
  <c r="D27" i="39"/>
  <c r="E27" i="39"/>
  <c r="F27" i="39"/>
  <c r="G27" i="39"/>
  <c r="H27" i="39"/>
  <c r="C27" i="39"/>
  <c r="D28" i="39"/>
  <c r="E28" i="39"/>
  <c r="F28" i="39"/>
  <c r="G28" i="39"/>
  <c r="H28" i="39"/>
  <c r="C28" i="39"/>
  <c r="D37" i="10"/>
  <c r="E37" i="10"/>
  <c r="F37" i="10"/>
  <c r="G37" i="10"/>
  <c r="H37" i="10"/>
  <c r="I37" i="10"/>
  <c r="J37" i="10"/>
  <c r="K37" i="10"/>
  <c r="C37" i="10"/>
  <c r="C19" i="10"/>
  <c r="D19" i="10"/>
  <c r="E19" i="10"/>
  <c r="F19" i="10"/>
  <c r="G19" i="10"/>
  <c r="H19" i="10"/>
  <c r="I19" i="10"/>
  <c r="J19" i="10"/>
  <c r="K19" i="10"/>
  <c r="C28" i="10"/>
  <c r="D28" i="10"/>
  <c r="E28" i="10"/>
  <c r="F28" i="10"/>
  <c r="G28" i="10"/>
  <c r="H28" i="10"/>
  <c r="I28" i="10"/>
  <c r="J28" i="10"/>
  <c r="K28" i="10"/>
  <c r="D27" i="10"/>
  <c r="E27" i="10"/>
  <c r="F27" i="10"/>
  <c r="G27" i="10"/>
  <c r="H27" i="10"/>
  <c r="I27" i="10"/>
  <c r="J27" i="10"/>
  <c r="K27" i="10"/>
  <c r="C27" i="10"/>
  <c r="D37" i="9"/>
  <c r="E37" i="9"/>
  <c r="F37" i="9"/>
  <c r="G37" i="9"/>
  <c r="H37" i="9"/>
  <c r="I37" i="9"/>
  <c r="J37" i="9"/>
  <c r="K37" i="9"/>
  <c r="C37" i="9"/>
  <c r="D19" i="9"/>
  <c r="E19" i="9"/>
  <c r="F19" i="9"/>
  <c r="G19" i="9"/>
  <c r="H19" i="9"/>
  <c r="I19" i="9"/>
  <c r="J19" i="9"/>
  <c r="K19" i="9"/>
  <c r="C19" i="9"/>
  <c r="C28" i="9"/>
  <c r="D28" i="9"/>
  <c r="E28" i="9"/>
  <c r="F28" i="9"/>
  <c r="G28" i="9"/>
  <c r="H28" i="9"/>
  <c r="I28" i="9"/>
  <c r="J28" i="9"/>
  <c r="K28" i="9"/>
  <c r="D27" i="9"/>
  <c r="E27" i="9"/>
  <c r="F27" i="9"/>
  <c r="G27" i="9"/>
  <c r="H27" i="9"/>
  <c r="I27" i="9"/>
  <c r="J27" i="9"/>
  <c r="K27" i="9"/>
  <c r="C27" i="9"/>
  <c r="D37" i="8"/>
  <c r="E37" i="8"/>
  <c r="F37" i="8"/>
  <c r="G37" i="8"/>
  <c r="H37" i="8"/>
  <c r="I37" i="8"/>
  <c r="J37" i="8"/>
  <c r="K37" i="8"/>
  <c r="C37" i="8"/>
  <c r="D19" i="8"/>
  <c r="E19" i="8"/>
  <c r="F19" i="8"/>
  <c r="G19" i="8"/>
  <c r="H19" i="8"/>
  <c r="I19" i="8"/>
  <c r="J19" i="8"/>
  <c r="K19" i="8"/>
  <c r="C19" i="8"/>
  <c r="C28" i="8"/>
  <c r="D28" i="8"/>
  <c r="E28" i="8"/>
  <c r="F28" i="8"/>
  <c r="G28" i="8"/>
  <c r="H28" i="8"/>
  <c r="I28" i="8"/>
  <c r="J28" i="8"/>
  <c r="K28" i="8"/>
  <c r="D27" i="8"/>
  <c r="E27" i="8"/>
  <c r="F27" i="8"/>
  <c r="G27" i="8"/>
  <c r="H27" i="8"/>
  <c r="I27" i="8"/>
  <c r="J27" i="8"/>
  <c r="K27" i="8"/>
  <c r="C27" i="8"/>
  <c r="O33" i="37"/>
  <c r="P33" i="37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C37" i="6"/>
  <c r="D37" i="37"/>
  <c r="E37" i="37"/>
  <c r="F37" i="37"/>
  <c r="G37" i="37"/>
  <c r="H37" i="37"/>
  <c r="I37" i="37"/>
  <c r="J37" i="37"/>
  <c r="O37" i="37"/>
  <c r="P37" i="37"/>
  <c r="Q37" i="37"/>
  <c r="R37" i="37"/>
  <c r="C37" i="37"/>
  <c r="D19" i="7"/>
  <c r="E19" i="7"/>
  <c r="F19" i="7"/>
  <c r="G19" i="7"/>
  <c r="H19" i="7"/>
  <c r="I19" i="7"/>
  <c r="J19" i="7"/>
  <c r="K19" i="7"/>
  <c r="C19" i="7"/>
  <c r="C28" i="7" l="1"/>
  <c r="D28" i="7"/>
  <c r="E28" i="7"/>
  <c r="F28" i="7"/>
  <c r="G28" i="7"/>
  <c r="H28" i="7"/>
  <c r="I28" i="7"/>
  <c r="J28" i="7"/>
  <c r="K28" i="7"/>
  <c r="D27" i="7"/>
  <c r="E27" i="7"/>
  <c r="F27" i="7"/>
  <c r="G27" i="7"/>
  <c r="H27" i="7"/>
  <c r="I27" i="7"/>
  <c r="J27" i="7"/>
  <c r="K27" i="7"/>
  <c r="C27" i="7"/>
  <c r="K85" i="37"/>
  <c r="S85" i="37" s="1"/>
  <c r="S28" i="37" s="1"/>
  <c r="L85" i="37"/>
  <c r="L28" i="37" s="1"/>
  <c r="M85" i="37"/>
  <c r="M28" i="37" s="1"/>
  <c r="N85" i="37"/>
  <c r="V85" i="37" s="1"/>
  <c r="V28" i="37" s="1"/>
  <c r="C28" i="37"/>
  <c r="D28" i="37"/>
  <c r="E28" i="37"/>
  <c r="F28" i="37"/>
  <c r="G28" i="37"/>
  <c r="H28" i="37"/>
  <c r="I28" i="37"/>
  <c r="J28" i="37"/>
  <c r="O28" i="37"/>
  <c r="P28" i="37"/>
  <c r="Q28" i="37"/>
  <c r="R28" i="37"/>
  <c r="D27" i="37"/>
  <c r="E27" i="37"/>
  <c r="F27" i="37"/>
  <c r="G27" i="37"/>
  <c r="H27" i="37"/>
  <c r="I27" i="37"/>
  <c r="J27" i="37"/>
  <c r="O27" i="37"/>
  <c r="P27" i="37"/>
  <c r="Q27" i="37"/>
  <c r="R27" i="37"/>
  <c r="C27" i="37"/>
  <c r="D28" i="6"/>
  <c r="C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C27" i="6"/>
  <c r="C29" i="4"/>
  <c r="C28" i="4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L30" i="1"/>
  <c r="K30" i="1"/>
  <c r="J30" i="1"/>
  <c r="I30" i="1"/>
  <c r="H30" i="1"/>
  <c r="G30" i="1"/>
  <c r="F30" i="1"/>
  <c r="E30" i="1"/>
  <c r="C30" i="1"/>
  <c r="E29" i="1"/>
  <c r="F29" i="1"/>
  <c r="G29" i="1"/>
  <c r="H29" i="1"/>
  <c r="I29" i="1"/>
  <c r="J29" i="1"/>
  <c r="K29" i="1"/>
  <c r="L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C29" i="1"/>
  <c r="N28" i="37" l="1"/>
  <c r="U85" i="37"/>
  <c r="U28" i="37" s="1"/>
  <c r="T85" i="37"/>
  <c r="T28" i="37" s="1"/>
  <c r="K28" i="37"/>
  <c r="D7" i="17"/>
  <c r="E7" i="17"/>
  <c r="F7" i="17"/>
  <c r="G7" i="17"/>
  <c r="H7" i="17"/>
  <c r="C7" i="17"/>
  <c r="D7" i="42"/>
  <c r="E7" i="42"/>
  <c r="F7" i="42"/>
  <c r="G7" i="42"/>
  <c r="H7" i="42"/>
  <c r="C7" i="42"/>
  <c r="D7" i="40"/>
  <c r="E7" i="40"/>
  <c r="F7" i="40"/>
  <c r="G7" i="40"/>
  <c r="H7" i="40"/>
  <c r="C7" i="40"/>
  <c r="D7" i="38"/>
  <c r="E7" i="38"/>
  <c r="F7" i="38"/>
  <c r="G7" i="38"/>
  <c r="H7" i="38"/>
  <c r="C7" i="38"/>
  <c r="D7" i="14"/>
  <c r="E7" i="14"/>
  <c r="F7" i="14"/>
  <c r="G7" i="14"/>
  <c r="H7" i="14"/>
  <c r="C7" i="14"/>
  <c r="D7" i="13"/>
  <c r="E7" i="13"/>
  <c r="F7" i="13"/>
  <c r="G7" i="13"/>
  <c r="H7" i="13"/>
  <c r="C7" i="13"/>
  <c r="D7" i="39"/>
  <c r="E7" i="39"/>
  <c r="F7" i="39"/>
  <c r="G7" i="39"/>
  <c r="H7" i="39"/>
  <c r="D8" i="39"/>
  <c r="E8" i="39"/>
  <c r="F8" i="39"/>
  <c r="G8" i="39"/>
  <c r="H8" i="39"/>
  <c r="C7" i="39"/>
  <c r="D87" i="5" l="1"/>
  <c r="E87" i="5"/>
  <c r="F87" i="5"/>
  <c r="G87" i="5"/>
  <c r="C87" i="5"/>
  <c r="E10" i="6" l="1"/>
  <c r="F10" i="6"/>
  <c r="C42" i="22" l="1"/>
  <c r="I98" i="4" l="1"/>
  <c r="J98" i="4"/>
  <c r="C58" i="1" l="1"/>
  <c r="C9" i="1" s="1"/>
  <c r="E58" i="1"/>
  <c r="E9" i="1" s="1"/>
  <c r="F58" i="1"/>
  <c r="F9" i="1" s="1"/>
  <c r="G58" i="1"/>
  <c r="G9" i="1" s="1"/>
  <c r="H58" i="1"/>
  <c r="H9" i="1" s="1"/>
  <c r="I58" i="1"/>
  <c r="I9" i="1" s="1"/>
  <c r="J58" i="1"/>
  <c r="J9" i="1" s="1"/>
  <c r="K58" i="1"/>
  <c r="K9" i="1" s="1"/>
  <c r="L58" i="1"/>
  <c r="L9" i="1" s="1"/>
  <c r="O58" i="1"/>
  <c r="O9" i="1" s="1"/>
  <c r="P58" i="1"/>
  <c r="P9" i="1" s="1"/>
  <c r="Q58" i="1"/>
  <c r="Q9" i="1" s="1"/>
  <c r="R58" i="1"/>
  <c r="R9" i="1" s="1"/>
  <c r="S58" i="1"/>
  <c r="S9" i="1" s="1"/>
  <c r="T58" i="1"/>
  <c r="T9" i="1" s="1"/>
  <c r="U58" i="1"/>
  <c r="U9" i="1" s="1"/>
  <c r="V58" i="1"/>
  <c r="V9" i="1" s="1"/>
  <c r="W58" i="1"/>
  <c r="W9" i="1" s="1"/>
  <c r="X58" i="1"/>
  <c r="X9" i="1" s="1"/>
  <c r="Y58" i="1"/>
  <c r="Y9" i="1" s="1"/>
  <c r="Z58" i="1"/>
  <c r="Z9" i="1" s="1"/>
  <c r="AA58" i="1"/>
  <c r="AA9" i="1" s="1"/>
  <c r="AB58" i="1"/>
  <c r="AB9" i="1" s="1"/>
  <c r="AC58" i="1"/>
  <c r="AC9" i="1" s="1"/>
  <c r="AD58" i="1"/>
  <c r="AD9" i="1" s="1"/>
  <c r="AE58" i="1"/>
  <c r="AE9" i="1" s="1"/>
  <c r="AF58" i="1"/>
  <c r="AF9" i="1" s="1"/>
  <c r="AG58" i="1"/>
  <c r="AG9" i="1" s="1"/>
  <c r="AH58" i="1"/>
  <c r="AH9" i="1" s="1"/>
  <c r="AI58" i="1"/>
  <c r="AI9" i="1" s="1"/>
  <c r="AJ58" i="1"/>
  <c r="AJ9" i="1" s="1"/>
  <c r="AK58" i="1"/>
  <c r="AK9" i="1" s="1"/>
  <c r="AL58" i="1"/>
  <c r="AL9" i="1" s="1"/>
  <c r="AM58" i="1"/>
  <c r="AM9" i="1" s="1"/>
  <c r="E102" i="38" l="1"/>
  <c r="F102" i="38"/>
  <c r="G102" i="38"/>
  <c r="H102" i="38"/>
  <c r="H39" i="17" l="1"/>
  <c r="E8" i="17"/>
  <c r="E9" i="17"/>
  <c r="U10" i="6" l="1"/>
  <c r="V10" i="6"/>
  <c r="J10" i="6"/>
  <c r="I10" i="6"/>
  <c r="G8" i="14" l="1"/>
  <c r="H8" i="14"/>
  <c r="J34" i="37" l="1"/>
  <c r="F38" i="37"/>
  <c r="J24" i="4" l="1"/>
  <c r="I24" i="4"/>
  <c r="D24" i="32"/>
  <c r="C24" i="32"/>
  <c r="F24" i="32"/>
  <c r="E24" i="32"/>
  <c r="M63" i="1" l="1"/>
  <c r="M62" i="1"/>
  <c r="M61" i="1"/>
  <c r="M60" i="1"/>
  <c r="M59" i="1"/>
  <c r="M57" i="1"/>
  <c r="N71" i="37" l="1"/>
  <c r="M71" i="37"/>
  <c r="R56" i="6" l="1"/>
  <c r="R9" i="6" s="1"/>
  <c r="J56" i="6"/>
  <c r="J9" i="6" s="1"/>
  <c r="D58" i="4" l="1"/>
  <c r="D8" i="4" s="1"/>
  <c r="C58" i="4"/>
  <c r="C8" i="4" s="1"/>
  <c r="C10" i="4" l="1"/>
  <c r="G29" i="42" l="1"/>
  <c r="H29" i="42"/>
  <c r="E29" i="42"/>
  <c r="F29" i="42"/>
  <c r="G13" i="42" l="1"/>
  <c r="H13" i="42"/>
  <c r="H35" i="42" l="1"/>
  <c r="F34" i="14"/>
  <c r="G34" i="14"/>
  <c r="H34" i="14"/>
  <c r="E34" i="14"/>
  <c r="G44" i="14"/>
  <c r="C44" i="14"/>
  <c r="G45" i="13"/>
  <c r="C45" i="13"/>
  <c r="C43" i="39"/>
  <c r="K6" i="2"/>
  <c r="H6" i="2"/>
  <c r="J6" i="2" l="1"/>
  <c r="E41" i="32" l="1"/>
  <c r="E42" i="32" s="1"/>
  <c r="F41" i="32"/>
  <c r="F42" i="32" s="1"/>
  <c r="D41" i="32"/>
  <c r="D42" i="32" s="1"/>
  <c r="C41" i="32"/>
  <c r="C42" i="32" s="1"/>
  <c r="C57" i="22"/>
  <c r="G51" i="22"/>
  <c r="R96" i="6" l="1"/>
  <c r="R104" i="6"/>
  <c r="G98" i="1" l="1"/>
  <c r="I56" i="6" l="1"/>
  <c r="I9" i="6" s="1"/>
  <c r="U9" i="6" l="1"/>
  <c r="V9" i="6"/>
  <c r="E102" i="17" l="1"/>
  <c r="E79" i="17" s="1"/>
  <c r="M105" i="1" l="1"/>
  <c r="N78" i="1" l="1"/>
  <c r="F16" i="14" l="1"/>
  <c r="G16" i="14"/>
  <c r="H16" i="14"/>
  <c r="E16" i="14"/>
  <c r="N64" i="37" l="1"/>
  <c r="F36" i="42" l="1"/>
  <c r="G36" i="42"/>
  <c r="H36" i="42"/>
  <c r="E36" i="42"/>
  <c r="D95" i="39" l="1"/>
  <c r="C95" i="39"/>
  <c r="D94" i="38" l="1"/>
  <c r="C94" i="38"/>
  <c r="I8" i="2" l="1"/>
  <c r="I9" i="2"/>
  <c r="I7" i="2"/>
  <c r="F10" i="2"/>
  <c r="C10" i="2"/>
  <c r="I6" i="2"/>
  <c r="F6" i="2"/>
  <c r="I10" i="2" l="1"/>
  <c r="M67" i="1"/>
  <c r="AN67" i="1" s="1"/>
  <c r="N69" i="1" l="1"/>
  <c r="M85" i="1" l="1"/>
  <c r="AN85" i="1" s="1"/>
  <c r="N85" i="1"/>
  <c r="M84" i="1"/>
  <c r="N84" i="1"/>
  <c r="M104" i="1" l="1"/>
  <c r="M79" i="1" l="1"/>
  <c r="N79" i="1"/>
  <c r="J82" i="4" l="1"/>
  <c r="Q19" i="6"/>
  <c r="R19" i="6"/>
  <c r="U19" i="6"/>
  <c r="V19" i="6"/>
  <c r="Q18" i="37" l="1"/>
  <c r="R18" i="37"/>
  <c r="H36" i="6" l="1"/>
  <c r="G13" i="38" l="1"/>
  <c r="H13" i="38"/>
  <c r="E13" i="38"/>
  <c r="F13" i="38"/>
  <c r="G14" i="38"/>
  <c r="H14" i="38"/>
  <c r="E10" i="38" l="1"/>
  <c r="F10" i="38"/>
  <c r="G10" i="38"/>
  <c r="H10" i="38"/>
  <c r="H36" i="40" l="1"/>
  <c r="G36" i="40"/>
  <c r="F36" i="40"/>
  <c r="E36" i="40"/>
  <c r="G43" i="39" l="1"/>
  <c r="H39" i="6" l="1"/>
  <c r="G23" i="6"/>
  <c r="G22" i="6"/>
  <c r="G56" i="6" l="1"/>
  <c r="G9" i="6" s="1"/>
  <c r="L75" i="37" l="1"/>
  <c r="K75" i="37"/>
  <c r="C96" i="6" l="1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S96" i="6"/>
  <c r="T96" i="6"/>
  <c r="U96" i="6"/>
  <c r="V96" i="6"/>
  <c r="E12" i="38" l="1"/>
  <c r="F12" i="38"/>
  <c r="AN104" i="1" l="1"/>
  <c r="N104" i="1"/>
  <c r="AO104" i="1" s="1"/>
  <c r="D104" i="1" s="1"/>
  <c r="I41" i="4" l="1"/>
  <c r="J41" i="4"/>
  <c r="N81" i="1" l="1"/>
  <c r="H79" i="38" l="1"/>
  <c r="E94" i="38" l="1"/>
  <c r="F94" i="38"/>
  <c r="G94" i="38"/>
  <c r="H94" i="38"/>
  <c r="M73" i="1" l="1"/>
  <c r="N73" i="1"/>
  <c r="G16" i="17" l="1"/>
  <c r="N72" i="1" l="1"/>
  <c r="M72" i="1"/>
  <c r="N63" i="37" l="1"/>
  <c r="N75" i="37" l="1"/>
  <c r="N74" i="37"/>
  <c r="N60" i="1" l="1"/>
  <c r="Q35" i="37" l="1"/>
  <c r="R35" i="37"/>
  <c r="O35" i="37"/>
  <c r="P35" i="37"/>
  <c r="D19" i="17" l="1"/>
  <c r="G19" i="17"/>
  <c r="H19" i="17"/>
  <c r="C19" i="17"/>
  <c r="D19" i="42"/>
  <c r="E19" i="42"/>
  <c r="F19" i="42"/>
  <c r="G19" i="42"/>
  <c r="H19" i="42"/>
  <c r="C19" i="42"/>
  <c r="D19" i="40"/>
  <c r="E19" i="40"/>
  <c r="F19" i="40"/>
  <c r="G19" i="40"/>
  <c r="H19" i="40"/>
  <c r="C19" i="40"/>
  <c r="D19" i="38"/>
  <c r="E19" i="38"/>
  <c r="F19" i="38"/>
  <c r="G19" i="38"/>
  <c r="H19" i="38"/>
  <c r="C19" i="38"/>
  <c r="D19" i="14"/>
  <c r="E19" i="14"/>
  <c r="F19" i="14"/>
  <c r="G19" i="14"/>
  <c r="H19" i="14"/>
  <c r="C19" i="14"/>
  <c r="D19" i="13"/>
  <c r="E19" i="13"/>
  <c r="F19" i="13"/>
  <c r="G19" i="13"/>
  <c r="H19" i="13"/>
  <c r="C19" i="13"/>
  <c r="D19" i="39"/>
  <c r="E19" i="39"/>
  <c r="F19" i="39"/>
  <c r="G19" i="39"/>
  <c r="H19" i="39"/>
  <c r="C19" i="39"/>
  <c r="M64" i="1" l="1"/>
  <c r="M86" i="1" l="1"/>
  <c r="M29" i="1" s="1"/>
  <c r="N86" i="1"/>
  <c r="N29" i="1" s="1"/>
  <c r="M81" i="1" l="1"/>
  <c r="M69" i="1" l="1"/>
  <c r="G90" i="22" l="1"/>
  <c r="G34" i="22" s="1"/>
  <c r="E90" i="22"/>
  <c r="E34" i="22" s="1"/>
  <c r="C90" i="22"/>
  <c r="C34" i="22" s="1"/>
  <c r="G87" i="22"/>
  <c r="G33" i="22" s="1"/>
  <c r="G88" i="22"/>
  <c r="G89" i="22"/>
  <c r="G91" i="22"/>
  <c r="G78" i="22"/>
  <c r="G79" i="22"/>
  <c r="G80" i="22"/>
  <c r="G23" i="22" s="1"/>
  <c r="G81" i="22"/>
  <c r="G82" i="22"/>
  <c r="G83" i="22"/>
  <c r="G84" i="22"/>
  <c r="G85" i="22"/>
  <c r="G86" i="22"/>
  <c r="G64" i="22"/>
  <c r="G65" i="22"/>
  <c r="G66" i="22"/>
  <c r="G67" i="22"/>
  <c r="G68" i="22"/>
  <c r="G69" i="22"/>
  <c r="G70" i="22"/>
  <c r="G71" i="22"/>
  <c r="G15" i="22" s="1"/>
  <c r="G72" i="22"/>
  <c r="G73" i="22"/>
  <c r="G74" i="22"/>
  <c r="G75" i="22"/>
  <c r="G53" i="22"/>
  <c r="G54" i="22"/>
  <c r="G55" i="22"/>
  <c r="G56" i="22"/>
  <c r="G57" i="22"/>
  <c r="G58" i="22"/>
  <c r="G59" i="22"/>
  <c r="G60" i="22"/>
  <c r="G61" i="22"/>
  <c r="G62" i="22"/>
  <c r="G63" i="22"/>
  <c r="E57" i="22"/>
  <c r="E71" i="22"/>
  <c r="E15" i="22" s="1"/>
  <c r="C71" i="22"/>
  <c r="C15" i="22" s="1"/>
  <c r="C20" i="4"/>
  <c r="G52" i="22"/>
  <c r="G24" i="22" l="1"/>
  <c r="H80" i="42"/>
  <c r="C18" i="1"/>
  <c r="I18" i="1"/>
  <c r="J18" i="1"/>
  <c r="K18" i="1"/>
  <c r="L18" i="1"/>
  <c r="V36" i="6" l="1"/>
  <c r="C21" i="37" l="1"/>
  <c r="D21" i="37"/>
  <c r="E21" i="37"/>
  <c r="F21" i="37"/>
  <c r="G21" i="37"/>
  <c r="H21" i="37"/>
  <c r="I21" i="37"/>
  <c r="J21" i="37"/>
  <c r="K21" i="37"/>
  <c r="L21" i="37"/>
  <c r="O21" i="37"/>
  <c r="P21" i="37"/>
  <c r="Q21" i="37"/>
  <c r="R21" i="37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T75" i="37"/>
  <c r="T21" i="37" s="1"/>
  <c r="S75" i="37"/>
  <c r="S21" i="37" s="1"/>
  <c r="M74" i="37"/>
  <c r="U74" i="37" s="1"/>
  <c r="V75" i="37"/>
  <c r="V21" i="37" s="1"/>
  <c r="M75" i="37"/>
  <c r="U75" i="37" s="1"/>
  <c r="U21" i="37" s="1"/>
  <c r="N21" i="37" l="1"/>
  <c r="M21" i="37"/>
  <c r="N77" i="1"/>
  <c r="F71" i="22" s="1"/>
  <c r="M77" i="1"/>
  <c r="AN77" i="1" s="1"/>
  <c r="AO77" i="1" l="1"/>
  <c r="D77" i="1" s="1"/>
  <c r="D71" i="22" s="1"/>
  <c r="I71" i="22" s="1"/>
  <c r="D79" i="5" s="1"/>
  <c r="L71" i="22"/>
  <c r="G79" i="5" s="1"/>
  <c r="F15" i="22"/>
  <c r="L15" i="22" l="1"/>
  <c r="G20" i="5" s="1"/>
  <c r="H71" i="22"/>
  <c r="C79" i="5" s="1"/>
  <c r="J71" i="22"/>
  <c r="E79" i="5" s="1"/>
  <c r="D15" i="22"/>
  <c r="K71" i="22"/>
  <c r="F79" i="5" s="1"/>
  <c r="I34" i="6"/>
  <c r="J34" i="6"/>
  <c r="Q34" i="6"/>
  <c r="R34" i="6"/>
  <c r="U34" i="6"/>
  <c r="V34" i="6"/>
  <c r="S34" i="6"/>
  <c r="J15" i="22" l="1"/>
  <c r="E20" i="5" s="1"/>
  <c r="H15" i="22"/>
  <c r="C20" i="5" s="1"/>
  <c r="K15" i="22"/>
  <c r="F20" i="5" s="1"/>
  <c r="I15" i="22"/>
  <c r="D20" i="5" s="1"/>
  <c r="N57" i="1"/>
  <c r="C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D21" i="1"/>
  <c r="G29" i="14" l="1"/>
  <c r="H29" i="14"/>
  <c r="I14" i="1" l="1"/>
  <c r="F39" i="42"/>
  <c r="H11" i="42"/>
  <c r="G11" i="42"/>
  <c r="E11" i="42"/>
  <c r="D11" i="42"/>
  <c r="D13" i="14" l="1"/>
  <c r="E12" i="14"/>
  <c r="H12" i="14"/>
  <c r="G12" i="14"/>
  <c r="F12" i="14"/>
  <c r="D12" i="14"/>
  <c r="C12" i="14"/>
  <c r="G16" i="38"/>
  <c r="D20" i="14" l="1"/>
  <c r="D21" i="14"/>
  <c r="C21" i="14"/>
  <c r="D16" i="14"/>
  <c r="C16" i="14"/>
  <c r="D10" i="14"/>
  <c r="D11" i="14"/>
  <c r="C11" i="14"/>
  <c r="G30" i="14"/>
  <c r="H41" i="1" l="1"/>
  <c r="Q56" i="6" l="1"/>
  <c r="Q80" i="6" l="1"/>
  <c r="Q9" i="6"/>
  <c r="R80" i="6"/>
  <c r="G10" i="2"/>
  <c r="D10" i="2"/>
  <c r="D57" i="9" l="1"/>
  <c r="D7" i="9" s="1"/>
  <c r="C57" i="9"/>
  <c r="C7" i="9" s="1"/>
  <c r="D57" i="8"/>
  <c r="D7" i="8" s="1"/>
  <c r="C57" i="8"/>
  <c r="C7" i="8" s="1"/>
  <c r="I7" i="17" l="1"/>
  <c r="J31" i="1" l="1"/>
  <c r="K31" i="1"/>
  <c r="D56" i="6" l="1"/>
  <c r="I20" i="1"/>
  <c r="J20" i="1"/>
  <c r="L20" i="1"/>
  <c r="K20" i="1"/>
  <c r="I22" i="1"/>
  <c r="J22" i="1"/>
  <c r="L22" i="1"/>
  <c r="I24" i="1"/>
  <c r="J24" i="1"/>
  <c r="L24" i="1"/>
  <c r="K24" i="1"/>
  <c r="I31" i="1"/>
  <c r="D80" i="6" l="1"/>
  <c r="D9" i="6"/>
  <c r="M94" i="37"/>
  <c r="M89" i="1" l="1"/>
  <c r="N63" i="1" l="1"/>
  <c r="F57" i="22" s="1"/>
  <c r="L57" i="22" l="1"/>
  <c r="G65" i="5" s="1"/>
  <c r="C21" i="4"/>
  <c r="G106" i="1" l="1"/>
  <c r="N95" i="37" l="1"/>
  <c r="N94" i="37"/>
  <c r="N93" i="37"/>
  <c r="N92" i="37"/>
  <c r="N91" i="37"/>
  <c r="N37" i="37" s="1"/>
  <c r="N90" i="37"/>
  <c r="N89" i="37"/>
  <c r="N88" i="37"/>
  <c r="N87" i="37"/>
  <c r="N86" i="37"/>
  <c r="N84" i="37"/>
  <c r="N27" i="37" s="1"/>
  <c r="N83" i="37"/>
  <c r="N82" i="37"/>
  <c r="N79" i="37"/>
  <c r="N78" i="37"/>
  <c r="N77" i="37"/>
  <c r="N76" i="37"/>
  <c r="N73" i="37"/>
  <c r="N70" i="37"/>
  <c r="N69" i="37"/>
  <c r="N68" i="37"/>
  <c r="N67" i="37"/>
  <c r="N66" i="37"/>
  <c r="N65" i="37"/>
  <c r="V63" i="37"/>
  <c r="N62" i="37"/>
  <c r="N61" i="37"/>
  <c r="N60" i="37"/>
  <c r="N59" i="37"/>
  <c r="N58" i="37"/>
  <c r="N57" i="37"/>
  <c r="N55" i="37"/>
  <c r="N54" i="37"/>
  <c r="N53" i="37"/>
  <c r="N52" i="37"/>
  <c r="N51" i="37"/>
  <c r="N50" i="37"/>
  <c r="N49" i="37"/>
  <c r="N48" i="37"/>
  <c r="N47" i="37"/>
  <c r="M103" i="37"/>
  <c r="M102" i="37"/>
  <c r="M101" i="37"/>
  <c r="M99" i="37"/>
  <c r="M100" i="37"/>
  <c r="M95" i="37"/>
  <c r="M93" i="37"/>
  <c r="M92" i="37"/>
  <c r="M91" i="37"/>
  <c r="M37" i="37" s="1"/>
  <c r="M90" i="37"/>
  <c r="M89" i="37"/>
  <c r="M88" i="37"/>
  <c r="M87" i="37"/>
  <c r="M86" i="37"/>
  <c r="M84" i="37"/>
  <c r="M27" i="37" s="1"/>
  <c r="M83" i="37"/>
  <c r="M79" i="37"/>
  <c r="M78" i="37"/>
  <c r="M77" i="37"/>
  <c r="M76" i="37"/>
  <c r="M73" i="37"/>
  <c r="M72" i="37"/>
  <c r="M70" i="37"/>
  <c r="M69" i="37"/>
  <c r="M68" i="37"/>
  <c r="M67" i="37"/>
  <c r="M66" i="37"/>
  <c r="M65" i="37"/>
  <c r="M64" i="37"/>
  <c r="M63" i="37"/>
  <c r="U63" i="37" s="1"/>
  <c r="M62" i="37"/>
  <c r="M61" i="37"/>
  <c r="M60" i="37"/>
  <c r="M59" i="37"/>
  <c r="M58" i="37"/>
  <c r="M57" i="37"/>
  <c r="M55" i="37"/>
  <c r="M47" i="37"/>
  <c r="M48" i="37"/>
  <c r="M49" i="37"/>
  <c r="M50" i="37"/>
  <c r="M51" i="37"/>
  <c r="M52" i="37"/>
  <c r="M53" i="37"/>
  <c r="M54" i="37"/>
  <c r="N46" i="37"/>
  <c r="M46" i="37"/>
  <c r="K46" i="37"/>
  <c r="M104" i="37" l="1"/>
  <c r="U101" i="37"/>
  <c r="U102" i="37"/>
  <c r="U103" i="37"/>
  <c r="U99" i="37"/>
  <c r="N100" i="37" l="1"/>
  <c r="V100" i="37" s="1"/>
  <c r="N101" i="37"/>
  <c r="V101" i="37" s="1"/>
  <c r="N102" i="37"/>
  <c r="V102" i="37" s="1"/>
  <c r="N103" i="37"/>
  <c r="V103" i="37" s="1"/>
  <c r="U100" i="37"/>
  <c r="N99" i="37"/>
  <c r="V99" i="37" s="1"/>
  <c r="V92" i="37"/>
  <c r="U82" i="37"/>
  <c r="V83" i="37"/>
  <c r="V84" i="37"/>
  <c r="V27" i="37" s="1"/>
  <c r="V86" i="37"/>
  <c r="V87" i="37"/>
  <c r="V88" i="37"/>
  <c r="V89" i="37"/>
  <c r="V90" i="37"/>
  <c r="V91" i="37"/>
  <c r="V37" i="37" s="1"/>
  <c r="V93" i="37"/>
  <c r="V94" i="37"/>
  <c r="V95" i="37"/>
  <c r="U83" i="37"/>
  <c r="U84" i="37"/>
  <c r="U27" i="37" s="1"/>
  <c r="U86" i="37"/>
  <c r="U87" i="37"/>
  <c r="U88" i="37"/>
  <c r="U89" i="37"/>
  <c r="U90" i="37"/>
  <c r="U91" i="37"/>
  <c r="U37" i="37" s="1"/>
  <c r="U92" i="37"/>
  <c r="U93" i="37"/>
  <c r="U94" i="37"/>
  <c r="U95" i="37"/>
  <c r="V82" i="37"/>
  <c r="V58" i="37"/>
  <c r="V59" i="37"/>
  <c r="V60" i="37"/>
  <c r="V61" i="37"/>
  <c r="V62" i="37"/>
  <c r="V64" i="37"/>
  <c r="V65" i="37"/>
  <c r="V66" i="37"/>
  <c r="V67" i="37"/>
  <c r="V68" i="37"/>
  <c r="V69" i="37"/>
  <c r="V70" i="37"/>
  <c r="V71" i="37"/>
  <c r="V72" i="37"/>
  <c r="V73" i="37"/>
  <c r="V74" i="37"/>
  <c r="V76" i="37"/>
  <c r="V77" i="37"/>
  <c r="V78" i="37"/>
  <c r="V79" i="37"/>
  <c r="U58" i="37"/>
  <c r="U59" i="37"/>
  <c r="U60" i="37"/>
  <c r="U61" i="37"/>
  <c r="U62" i="37"/>
  <c r="U64" i="37"/>
  <c r="U65" i="37"/>
  <c r="U66" i="37"/>
  <c r="U67" i="37"/>
  <c r="U68" i="37"/>
  <c r="U69" i="37"/>
  <c r="U70" i="37"/>
  <c r="U71" i="37"/>
  <c r="U72" i="37"/>
  <c r="U73" i="37"/>
  <c r="U76" i="37"/>
  <c r="U77" i="37"/>
  <c r="U78" i="37"/>
  <c r="U79" i="37"/>
  <c r="V57" i="37"/>
  <c r="U57" i="37"/>
  <c r="Q56" i="37"/>
  <c r="Q9" i="37" s="1"/>
  <c r="V48" i="37"/>
  <c r="V49" i="37"/>
  <c r="V52" i="37"/>
  <c r="V53" i="37"/>
  <c r="V55" i="37"/>
  <c r="U49" i="37"/>
  <c r="U50" i="37"/>
  <c r="U53" i="37"/>
  <c r="U54" i="37"/>
  <c r="U55" i="37"/>
  <c r="V47" i="37"/>
  <c r="V50" i="37"/>
  <c r="V51" i="37"/>
  <c r="U47" i="37"/>
  <c r="U48" i="37"/>
  <c r="U51" i="37"/>
  <c r="U52" i="37"/>
  <c r="V46" i="37"/>
  <c r="U46" i="37"/>
  <c r="N56" i="37" l="1"/>
  <c r="N80" i="37" s="1"/>
  <c r="V54" i="37"/>
  <c r="M56" i="37"/>
  <c r="M9" i="37" s="1"/>
  <c r="N9" i="37" l="1"/>
  <c r="E50" i="22"/>
  <c r="F50" i="22"/>
  <c r="G50" i="22"/>
  <c r="E49" i="22"/>
  <c r="F49" i="22"/>
  <c r="G49" i="22"/>
  <c r="G42" i="22"/>
  <c r="K49" i="22" l="1"/>
  <c r="J50" i="22"/>
  <c r="K50" i="22"/>
  <c r="J49" i="22"/>
  <c r="D34" i="36" l="1"/>
  <c r="E34" i="36"/>
  <c r="G34" i="36"/>
  <c r="C34" i="36" l="1"/>
  <c r="D96" i="14"/>
  <c r="C96" i="14"/>
  <c r="E38" i="13"/>
  <c r="F38" i="13"/>
  <c r="G38" i="13"/>
  <c r="D38" i="13"/>
  <c r="C38" i="13"/>
  <c r="H38" i="13"/>
  <c r="N89" i="1" l="1"/>
  <c r="K88" i="37" l="1"/>
  <c r="L88" i="37"/>
  <c r="L69" i="37" l="1"/>
  <c r="K61" i="37" l="1"/>
  <c r="S61" i="37" s="1"/>
  <c r="L61" i="37"/>
  <c r="T61" i="37" s="1"/>
  <c r="E9" i="37" l="1"/>
  <c r="F9" i="37"/>
  <c r="R56" i="37"/>
  <c r="R9" i="37" s="1"/>
  <c r="I9" i="37"/>
  <c r="J9" i="37"/>
  <c r="U80" i="6"/>
  <c r="V80" i="6"/>
  <c r="I80" i="6"/>
  <c r="L54" i="37"/>
  <c r="T54" i="37" s="1"/>
  <c r="K54" i="37"/>
  <c r="S54" i="37" s="1"/>
  <c r="F80" i="6" l="1"/>
  <c r="F9" i="6"/>
  <c r="E80" i="6"/>
  <c r="E9" i="6"/>
  <c r="J80" i="6"/>
  <c r="O10" i="37"/>
  <c r="P10" i="37"/>
  <c r="O11" i="37"/>
  <c r="P11" i="37"/>
  <c r="O12" i="37"/>
  <c r="P12" i="37"/>
  <c r="O13" i="37"/>
  <c r="P13" i="37"/>
  <c r="O14" i="37"/>
  <c r="P14" i="37"/>
  <c r="O15" i="37"/>
  <c r="P15" i="37"/>
  <c r="O16" i="37"/>
  <c r="P16" i="37"/>
  <c r="O17" i="37"/>
  <c r="P17" i="37"/>
  <c r="O18" i="37"/>
  <c r="P18" i="37"/>
  <c r="O19" i="37"/>
  <c r="P19" i="37"/>
  <c r="O20" i="37"/>
  <c r="P20" i="37"/>
  <c r="O22" i="37"/>
  <c r="P22" i="37"/>
  <c r="O23" i="37"/>
  <c r="P23" i="37"/>
  <c r="O24" i="37"/>
  <c r="P24" i="37"/>
  <c r="O29" i="37"/>
  <c r="P29" i="37"/>
  <c r="O30" i="37"/>
  <c r="P30" i="37"/>
  <c r="O31" i="37"/>
  <c r="P31" i="37"/>
  <c r="O32" i="37"/>
  <c r="P32" i="37"/>
  <c r="O34" i="37"/>
  <c r="P34" i="37"/>
  <c r="O36" i="37"/>
  <c r="P36" i="37"/>
  <c r="O38" i="37"/>
  <c r="P38" i="37"/>
  <c r="O39" i="37"/>
  <c r="P39" i="37"/>
  <c r="O56" i="37"/>
  <c r="O9" i="37" s="1"/>
  <c r="P56" i="37"/>
  <c r="P9" i="37" s="1"/>
  <c r="O96" i="37"/>
  <c r="P96" i="37"/>
  <c r="O104" i="37"/>
  <c r="O81" i="37" s="1"/>
  <c r="O26" i="37" s="1"/>
  <c r="P104" i="37"/>
  <c r="P81" i="37" s="1"/>
  <c r="P26" i="37" s="1"/>
  <c r="P25" i="37" l="1"/>
  <c r="P40" i="37"/>
  <c r="O25" i="37"/>
  <c r="O40" i="37"/>
  <c r="O80" i="37"/>
  <c r="O97" i="37" s="1"/>
  <c r="P80" i="37"/>
  <c r="P97" i="37" s="1"/>
  <c r="G6" i="2"/>
  <c r="P41" i="37" l="1"/>
  <c r="O41" i="37"/>
  <c r="I20" i="37"/>
  <c r="J19" i="37"/>
  <c r="I19" i="37"/>
  <c r="C12" i="7" l="1"/>
  <c r="G33" i="36" l="1"/>
  <c r="D33" i="36"/>
  <c r="E33" i="36"/>
  <c r="C33" i="36"/>
  <c r="D102" i="38" l="1"/>
  <c r="D79" i="38" s="1"/>
  <c r="C102" i="38"/>
  <c r="C79" i="38" s="1"/>
  <c r="D78" i="38"/>
  <c r="C78" i="38"/>
  <c r="D95" i="38" l="1"/>
  <c r="C95" i="38"/>
  <c r="C12" i="38"/>
  <c r="E17" i="39" l="1"/>
  <c r="F17" i="39"/>
  <c r="G17" i="39"/>
  <c r="H17" i="39"/>
  <c r="G22" i="17"/>
  <c r="C35" i="4" l="1"/>
  <c r="C39" i="4" l="1"/>
  <c r="I39" i="37" l="1"/>
  <c r="J39" i="37"/>
  <c r="U35" i="6" l="1"/>
  <c r="V35" i="6"/>
  <c r="G31" i="13" l="1"/>
  <c r="G33" i="39"/>
  <c r="G31" i="39"/>
  <c r="G3" i="36" l="1"/>
  <c r="E11" i="39"/>
  <c r="F11" i="39"/>
  <c r="G11" i="39"/>
  <c r="H11" i="39"/>
  <c r="D9" i="39"/>
  <c r="E9" i="39"/>
  <c r="F9" i="39"/>
  <c r="G9" i="39"/>
  <c r="H9" i="39"/>
  <c r="C9" i="39"/>
  <c r="E32" i="42"/>
  <c r="F32" i="42"/>
  <c r="G32" i="42"/>
  <c r="H32" i="42"/>
  <c r="E8" i="13" l="1"/>
  <c r="F8" i="13"/>
  <c r="G8" i="13"/>
  <c r="H8" i="13"/>
  <c r="E30" i="14"/>
  <c r="F30" i="14"/>
  <c r="H30" i="14"/>
  <c r="E31" i="14"/>
  <c r="F31" i="14"/>
  <c r="G31" i="14"/>
  <c r="H31" i="14"/>
  <c r="E33" i="14"/>
  <c r="F33" i="14"/>
  <c r="G33" i="14"/>
  <c r="H33" i="14"/>
  <c r="D18" i="14"/>
  <c r="E18" i="14"/>
  <c r="F18" i="14"/>
  <c r="G18" i="14"/>
  <c r="H18" i="14"/>
  <c r="C18" i="14"/>
  <c r="E17" i="14"/>
  <c r="F17" i="14"/>
  <c r="G17" i="14"/>
  <c r="H17" i="14"/>
  <c r="G10" i="14"/>
  <c r="H10" i="14"/>
  <c r="F8" i="14"/>
  <c r="E11" i="38"/>
  <c r="F11" i="38"/>
  <c r="G11" i="38"/>
  <c r="H11" i="38"/>
  <c r="E12" i="42"/>
  <c r="F12" i="42"/>
  <c r="G12" i="42"/>
  <c r="H12" i="42"/>
  <c r="E31" i="42"/>
  <c r="F31" i="42"/>
  <c r="G31" i="42"/>
  <c r="H31" i="42"/>
  <c r="D96" i="42"/>
  <c r="E96" i="42"/>
  <c r="F96" i="42"/>
  <c r="G96" i="42"/>
  <c r="H96" i="42"/>
  <c r="D80" i="42"/>
  <c r="E80" i="42"/>
  <c r="F80" i="42"/>
  <c r="G80" i="42"/>
  <c r="D94" i="17"/>
  <c r="E94" i="17"/>
  <c r="F94" i="17"/>
  <c r="G94" i="17"/>
  <c r="H94" i="17"/>
  <c r="F14" i="13" l="1"/>
  <c r="G9" i="38" l="1"/>
  <c r="H9" i="38"/>
  <c r="G8" i="38"/>
  <c r="H8" i="38"/>
  <c r="G17" i="38"/>
  <c r="H17" i="38"/>
  <c r="F18" i="38"/>
  <c r="G18" i="38"/>
  <c r="H18" i="38"/>
  <c r="E35" i="42" l="1"/>
  <c r="F35" i="42"/>
  <c r="G35" i="42"/>
  <c r="F9" i="14" l="1"/>
  <c r="G9" i="14"/>
  <c r="H9" i="14"/>
  <c r="E9" i="14"/>
  <c r="H39" i="42" l="1"/>
  <c r="G39" i="42"/>
  <c r="N97" i="1"/>
  <c r="AO97" i="1" s="1"/>
  <c r="D97" i="1" s="1"/>
  <c r="M97" i="1"/>
  <c r="AN97" i="1" s="1"/>
  <c r="N105" i="1" l="1"/>
  <c r="E8" i="14" l="1"/>
  <c r="D80" i="14" l="1"/>
  <c r="E80" i="14"/>
  <c r="F80" i="14"/>
  <c r="G80" i="14"/>
  <c r="H80" i="14"/>
  <c r="D22" i="14"/>
  <c r="E22" i="14"/>
  <c r="F22" i="14"/>
  <c r="G22" i="14"/>
  <c r="H22" i="14"/>
  <c r="C22" i="14"/>
  <c r="D15" i="14"/>
  <c r="E15" i="14"/>
  <c r="F15" i="14"/>
  <c r="G15" i="14"/>
  <c r="H15" i="14"/>
  <c r="C15" i="14"/>
  <c r="E20" i="14"/>
  <c r="F20" i="14"/>
  <c r="G20" i="14"/>
  <c r="H20" i="14"/>
  <c r="C20" i="14"/>
  <c r="E13" i="14" l="1"/>
  <c r="G13" i="14"/>
  <c r="H13" i="14"/>
  <c r="C6" i="36" l="1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80" i="14" l="1"/>
  <c r="D8" i="14"/>
  <c r="D9" i="14"/>
  <c r="D14" i="14"/>
  <c r="D17" i="14"/>
  <c r="H11" i="14"/>
  <c r="H14" i="14"/>
  <c r="H21" i="14"/>
  <c r="AL82" i="1" l="1"/>
  <c r="AM82" i="1"/>
  <c r="D78" i="40" l="1"/>
  <c r="C78" i="40"/>
  <c r="D97" i="13"/>
  <c r="C97" i="13"/>
  <c r="D81" i="13"/>
  <c r="C81" i="13"/>
  <c r="D103" i="39"/>
  <c r="D80" i="39" s="1"/>
  <c r="C103" i="39"/>
  <c r="C80" i="39" s="1"/>
  <c r="D102" i="17"/>
  <c r="D79" i="17" s="1"/>
  <c r="C102" i="17"/>
  <c r="C79" i="17" s="1"/>
  <c r="C94" i="17"/>
  <c r="D78" i="17"/>
  <c r="C78" i="17"/>
  <c r="D79" i="39"/>
  <c r="C79" i="39"/>
  <c r="C96" i="39" l="1"/>
  <c r="D96" i="39"/>
  <c r="D95" i="17"/>
  <c r="C95" i="17"/>
  <c r="C17" i="14" l="1"/>
  <c r="R12" i="6" l="1"/>
  <c r="E78" i="40" l="1"/>
  <c r="F78" i="40"/>
  <c r="G78" i="40"/>
  <c r="H78" i="40"/>
  <c r="D38" i="42" l="1"/>
  <c r="E38" i="42"/>
  <c r="F38" i="42"/>
  <c r="G38" i="42"/>
  <c r="H38" i="42"/>
  <c r="C38" i="42"/>
  <c r="D38" i="40"/>
  <c r="E38" i="40"/>
  <c r="F38" i="40"/>
  <c r="G38" i="40"/>
  <c r="H38" i="40"/>
  <c r="C38" i="40"/>
  <c r="D38" i="38"/>
  <c r="E38" i="38"/>
  <c r="F38" i="38"/>
  <c r="G38" i="38"/>
  <c r="H38" i="38"/>
  <c r="C38" i="38"/>
  <c r="D38" i="14"/>
  <c r="E38" i="14"/>
  <c r="F38" i="14"/>
  <c r="G38" i="14"/>
  <c r="H38" i="14"/>
  <c r="C38" i="14"/>
  <c r="C39" i="13"/>
  <c r="D39" i="13"/>
  <c r="E39" i="13"/>
  <c r="F39" i="13"/>
  <c r="G39" i="13"/>
  <c r="H39" i="13"/>
  <c r="D38" i="39"/>
  <c r="E38" i="39"/>
  <c r="F38" i="39"/>
  <c r="G38" i="39"/>
  <c r="H38" i="39"/>
  <c r="C38" i="39"/>
  <c r="C39" i="39"/>
  <c r="D40" i="31"/>
  <c r="E40" i="31"/>
  <c r="F40" i="31"/>
  <c r="G40" i="31"/>
  <c r="H40" i="31"/>
  <c r="D41" i="31"/>
  <c r="E41" i="31"/>
  <c r="F41" i="31"/>
  <c r="G41" i="31"/>
  <c r="H41" i="31"/>
  <c r="C40" i="31"/>
  <c r="C41" i="31"/>
  <c r="D38" i="10"/>
  <c r="E38" i="10"/>
  <c r="F38" i="10"/>
  <c r="G38" i="10"/>
  <c r="H38" i="10"/>
  <c r="I38" i="10"/>
  <c r="J38" i="10"/>
  <c r="K38" i="10"/>
  <c r="C38" i="10"/>
  <c r="D38" i="9"/>
  <c r="E38" i="9"/>
  <c r="F38" i="9"/>
  <c r="G38" i="9"/>
  <c r="H38" i="9"/>
  <c r="I38" i="9"/>
  <c r="J38" i="9"/>
  <c r="K38" i="9"/>
  <c r="C38" i="9"/>
  <c r="C38" i="8"/>
  <c r="D38" i="8"/>
  <c r="E38" i="8"/>
  <c r="F38" i="8"/>
  <c r="G38" i="8"/>
  <c r="H38" i="8"/>
  <c r="I38" i="8"/>
  <c r="J38" i="8"/>
  <c r="K38" i="8"/>
  <c r="D36" i="36"/>
  <c r="E36" i="36"/>
  <c r="G36" i="36"/>
  <c r="D35" i="36"/>
  <c r="E35" i="36"/>
  <c r="F35" i="36"/>
  <c r="G35" i="36"/>
  <c r="C36" i="36"/>
  <c r="C35" i="36"/>
  <c r="D38" i="37"/>
  <c r="E38" i="37"/>
  <c r="G38" i="37"/>
  <c r="H38" i="37"/>
  <c r="I38" i="37"/>
  <c r="J38" i="37"/>
  <c r="M38" i="37"/>
  <c r="N38" i="37"/>
  <c r="Q38" i="37"/>
  <c r="R38" i="37"/>
  <c r="C38" i="37"/>
  <c r="C39" i="37"/>
  <c r="U38" i="37"/>
  <c r="V38" i="37"/>
  <c r="L94" i="37"/>
  <c r="T94" i="37" s="1"/>
  <c r="T38" i="37" s="1"/>
  <c r="K94" i="37"/>
  <c r="S94" i="37" s="1"/>
  <c r="S38" i="37" s="1"/>
  <c r="K93" i="37"/>
  <c r="S93" i="37" s="1"/>
  <c r="S32" i="37" s="1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C38" i="6"/>
  <c r="E40" i="1"/>
  <c r="F40" i="1"/>
  <c r="G40" i="1"/>
  <c r="H40" i="1"/>
  <c r="I40" i="1"/>
  <c r="J40" i="1"/>
  <c r="K40" i="1"/>
  <c r="L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C41" i="1"/>
  <c r="C40" i="1"/>
  <c r="N96" i="1"/>
  <c r="M96" i="1"/>
  <c r="D38" i="17"/>
  <c r="E38" i="17"/>
  <c r="F38" i="17"/>
  <c r="G38" i="17"/>
  <c r="H38" i="17"/>
  <c r="C38" i="17"/>
  <c r="D20" i="36"/>
  <c r="E20" i="36"/>
  <c r="G20" i="36"/>
  <c r="AN96" i="1" l="1"/>
  <c r="AN40" i="1" s="1"/>
  <c r="N40" i="1"/>
  <c r="F90" i="22"/>
  <c r="F34" i="22" s="1"/>
  <c r="L38" i="37"/>
  <c r="K38" i="37"/>
  <c r="M40" i="1"/>
  <c r="AO96" i="1"/>
  <c r="D96" i="1" s="1"/>
  <c r="D90" i="22" s="1"/>
  <c r="J7" i="2"/>
  <c r="D34" i="22" l="1"/>
  <c r="H90" i="22"/>
  <c r="L34" i="22"/>
  <c r="G39" i="5" s="1"/>
  <c r="L90" i="22"/>
  <c r="G98" i="5" s="1"/>
  <c r="D40" i="1"/>
  <c r="AO40" i="1"/>
  <c r="K65" i="37"/>
  <c r="S65" i="37" s="1"/>
  <c r="S13" i="37" s="1"/>
  <c r="K90" i="22" l="1"/>
  <c r="F98" i="5" s="1"/>
  <c r="J90" i="22"/>
  <c r="E98" i="5" s="1"/>
  <c r="I90" i="22"/>
  <c r="D98" i="5" s="1"/>
  <c r="C98" i="5"/>
  <c r="N67" i="1"/>
  <c r="H34" i="22" l="1"/>
  <c r="C39" i="5" s="1"/>
  <c r="K34" i="22"/>
  <c r="F39" i="5" s="1"/>
  <c r="J34" i="22"/>
  <c r="E39" i="5" s="1"/>
  <c r="I34" i="22"/>
  <c r="D39" i="5" s="1"/>
  <c r="N56" i="1" l="1"/>
  <c r="AO56" i="1" s="1"/>
  <c r="D56" i="1" s="1"/>
  <c r="F21" i="14" l="1"/>
  <c r="G21" i="14"/>
  <c r="E29" i="14"/>
  <c r="F29" i="14"/>
  <c r="D50" i="22"/>
  <c r="I50" i="22" s="1"/>
  <c r="C51" i="22"/>
  <c r="C50" i="22"/>
  <c r="C49" i="22"/>
  <c r="C48" i="22"/>
  <c r="C47" i="22"/>
  <c r="C46" i="22"/>
  <c r="E48" i="22"/>
  <c r="H50" i="22" l="1"/>
  <c r="L50" i="22" s="1"/>
  <c r="S75" i="36"/>
  <c r="G77" i="36"/>
  <c r="E80" i="32" l="1"/>
  <c r="F80" i="32"/>
  <c r="E96" i="32"/>
  <c r="F96" i="32"/>
  <c r="E104" i="32"/>
  <c r="F104" i="32"/>
  <c r="F97" i="32" l="1"/>
  <c r="E97" i="32"/>
  <c r="E78" i="38"/>
  <c r="F78" i="38"/>
  <c r="G78" i="38"/>
  <c r="H78" i="38"/>
  <c r="E79" i="38"/>
  <c r="F79" i="38"/>
  <c r="G79" i="38"/>
  <c r="D29" i="42"/>
  <c r="D30" i="42"/>
  <c r="E30" i="42"/>
  <c r="F30" i="42"/>
  <c r="G30" i="42"/>
  <c r="H30" i="42"/>
  <c r="D31" i="42"/>
  <c r="D32" i="42"/>
  <c r="D33" i="42"/>
  <c r="E33" i="42"/>
  <c r="F33" i="42"/>
  <c r="G33" i="42"/>
  <c r="H33" i="42"/>
  <c r="D34" i="42"/>
  <c r="D35" i="42"/>
  <c r="D36" i="42"/>
  <c r="D39" i="42"/>
  <c r="E39" i="42"/>
  <c r="D8" i="42"/>
  <c r="E8" i="42"/>
  <c r="F8" i="42"/>
  <c r="G8" i="42"/>
  <c r="H8" i="42"/>
  <c r="D9" i="42"/>
  <c r="E9" i="42"/>
  <c r="F9" i="42"/>
  <c r="G9" i="42"/>
  <c r="H9" i="42"/>
  <c r="D10" i="42"/>
  <c r="E10" i="42"/>
  <c r="F10" i="42"/>
  <c r="G10" i="42"/>
  <c r="H10" i="42"/>
  <c r="D12" i="42"/>
  <c r="D13" i="42"/>
  <c r="E13" i="42"/>
  <c r="F13" i="42"/>
  <c r="D14" i="42"/>
  <c r="E14" i="42"/>
  <c r="F14" i="42"/>
  <c r="G14" i="42"/>
  <c r="H14" i="42"/>
  <c r="D15" i="42"/>
  <c r="E15" i="42"/>
  <c r="F15" i="42"/>
  <c r="G15" i="42"/>
  <c r="H15" i="42"/>
  <c r="D16" i="42"/>
  <c r="E16" i="42"/>
  <c r="F16" i="42"/>
  <c r="G16" i="42"/>
  <c r="H16" i="42"/>
  <c r="D17" i="42"/>
  <c r="E17" i="42"/>
  <c r="F17" i="42"/>
  <c r="G17" i="42"/>
  <c r="H17" i="42"/>
  <c r="D18" i="42"/>
  <c r="E18" i="42"/>
  <c r="F18" i="42"/>
  <c r="G18" i="42"/>
  <c r="H18" i="42"/>
  <c r="D20" i="42"/>
  <c r="E20" i="42"/>
  <c r="F20" i="42"/>
  <c r="G20" i="42"/>
  <c r="H20" i="42"/>
  <c r="D21" i="42"/>
  <c r="E21" i="42"/>
  <c r="F21" i="42"/>
  <c r="G21" i="42"/>
  <c r="H21" i="42"/>
  <c r="D22" i="42"/>
  <c r="E22" i="42"/>
  <c r="F22" i="42"/>
  <c r="G22" i="42"/>
  <c r="H22" i="42"/>
  <c r="H23" i="42" l="1"/>
  <c r="G25" i="38"/>
  <c r="H95" i="38"/>
  <c r="G40" i="42"/>
  <c r="D40" i="42"/>
  <c r="H40" i="42"/>
  <c r="E40" i="42"/>
  <c r="F40" i="42"/>
  <c r="E95" i="38" l="1"/>
  <c r="F95" i="38"/>
  <c r="G95" i="38"/>
  <c r="E23" i="42" l="1"/>
  <c r="F23" i="42"/>
  <c r="D23" i="42" l="1"/>
  <c r="G23" i="42"/>
  <c r="N68" i="1"/>
  <c r="M68" i="1"/>
  <c r="AN68" i="1" s="1"/>
  <c r="AO67" i="1"/>
  <c r="D67" i="1" s="1"/>
  <c r="N66" i="1"/>
  <c r="M66" i="1"/>
  <c r="AN66" i="1" s="1"/>
  <c r="AO60" i="1"/>
  <c r="D60" i="1" s="1"/>
  <c r="AN60" i="1"/>
  <c r="N59" i="1"/>
  <c r="AO59" i="1" s="1"/>
  <c r="D59" i="1" s="1"/>
  <c r="AN59" i="1"/>
  <c r="N103" i="1"/>
  <c r="AO103" i="1" s="1"/>
  <c r="D103" i="1" s="1"/>
  <c r="M103" i="1"/>
  <c r="AN103" i="1" s="1"/>
  <c r="N93" i="1"/>
  <c r="M93" i="1"/>
  <c r="M39" i="1" s="1"/>
  <c r="N92" i="1"/>
  <c r="AO92" i="1" s="1"/>
  <c r="D92" i="1" s="1"/>
  <c r="M92" i="1"/>
  <c r="AN92" i="1" s="1"/>
  <c r="AO85" i="1"/>
  <c r="D85" i="1" s="1"/>
  <c r="AO84" i="1"/>
  <c r="D84" i="1" s="1"/>
  <c r="AN84" i="1"/>
  <c r="AO81" i="1"/>
  <c r="D81" i="1" s="1"/>
  <c r="AN81" i="1"/>
  <c r="N80" i="1"/>
  <c r="M80" i="1"/>
  <c r="AO79" i="1"/>
  <c r="D79" i="1" s="1"/>
  <c r="AN79" i="1"/>
  <c r="AO78" i="1"/>
  <c r="D78" i="1" s="1"/>
  <c r="M78" i="1"/>
  <c r="AN78" i="1" s="1"/>
  <c r="N76" i="1"/>
  <c r="AO76" i="1" s="1"/>
  <c r="D76" i="1" s="1"/>
  <c r="AN76" i="1"/>
  <c r="N75" i="1"/>
  <c r="AO75" i="1" s="1"/>
  <c r="D75" i="1" s="1"/>
  <c r="M75" i="1"/>
  <c r="AN75" i="1" s="1"/>
  <c r="AO93" i="1" l="1"/>
  <c r="N39" i="1"/>
  <c r="AN93" i="1"/>
  <c r="AN39" i="1" s="1"/>
  <c r="AO66" i="1"/>
  <c r="D66" i="1" s="1"/>
  <c r="D12" i="1" s="1"/>
  <c r="AO68" i="1"/>
  <c r="D68" i="1" s="1"/>
  <c r="AO63" i="1"/>
  <c r="D63" i="1" s="1"/>
  <c r="D57" i="22" s="1"/>
  <c r="H57" i="22" s="1"/>
  <c r="AN63" i="1"/>
  <c r="D93" i="1" l="1"/>
  <c r="D39" i="1" s="1"/>
  <c r="AO39" i="1"/>
  <c r="C65" i="5"/>
  <c r="J57" i="22"/>
  <c r="E65" i="5" s="1"/>
  <c r="K57" i="22"/>
  <c r="F65" i="5" s="1"/>
  <c r="I57" i="22"/>
  <c r="D65" i="5" s="1"/>
  <c r="M56" i="1"/>
  <c r="AN56" i="1" s="1"/>
  <c r="N49" i="1"/>
  <c r="N50" i="1"/>
  <c r="N51" i="1"/>
  <c r="N52" i="1"/>
  <c r="N53" i="1"/>
  <c r="N54" i="1"/>
  <c r="N55" i="1"/>
  <c r="C80" i="42" l="1"/>
  <c r="F79" i="36" l="1"/>
  <c r="F81" i="36"/>
  <c r="F82" i="36"/>
  <c r="F83" i="36"/>
  <c r="F85" i="36"/>
  <c r="F33" i="36" s="1"/>
  <c r="F86" i="36"/>
  <c r="F87" i="36"/>
  <c r="F88" i="36"/>
  <c r="F34" i="36" s="1"/>
  <c r="F89" i="36"/>
  <c r="F90" i="36"/>
  <c r="F91" i="36"/>
  <c r="F93" i="36"/>
  <c r="F36" i="36" s="1"/>
  <c r="C94" i="36"/>
  <c r="D94" i="36"/>
  <c r="E94" i="36"/>
  <c r="F97" i="36"/>
  <c r="F98" i="36"/>
  <c r="F94" i="36" l="1"/>
  <c r="P56" i="6"/>
  <c r="P80" i="6" l="1"/>
  <c r="P9" i="6"/>
  <c r="D10" i="6"/>
  <c r="G10" i="6"/>
  <c r="H10" i="6"/>
  <c r="K10" i="6"/>
  <c r="L10" i="6"/>
  <c r="M10" i="6"/>
  <c r="N10" i="6"/>
  <c r="O10" i="6"/>
  <c r="P10" i="6"/>
  <c r="Q10" i="6"/>
  <c r="R10" i="6"/>
  <c r="S10" i="6"/>
  <c r="T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S12" i="6"/>
  <c r="T12" i="6"/>
  <c r="U12" i="6"/>
  <c r="V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S19" i="6"/>
  <c r="T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D22" i="6"/>
  <c r="E22" i="6"/>
  <c r="F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D23" i="6"/>
  <c r="E23" i="6"/>
  <c r="F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D34" i="6"/>
  <c r="E34" i="6"/>
  <c r="F34" i="6"/>
  <c r="G34" i="6"/>
  <c r="H34" i="6"/>
  <c r="K34" i="6"/>
  <c r="L34" i="6"/>
  <c r="M34" i="6"/>
  <c r="N34" i="6"/>
  <c r="O34" i="6"/>
  <c r="P34" i="6"/>
  <c r="T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D36" i="6"/>
  <c r="E36" i="6"/>
  <c r="F36" i="6"/>
  <c r="G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D39" i="6"/>
  <c r="E39" i="6"/>
  <c r="F39" i="6"/>
  <c r="G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D29" i="37"/>
  <c r="E29" i="37"/>
  <c r="F29" i="37"/>
  <c r="G29" i="37"/>
  <c r="H29" i="37"/>
  <c r="I29" i="37"/>
  <c r="J29" i="37"/>
  <c r="Q29" i="37"/>
  <c r="R29" i="37"/>
  <c r="D30" i="37"/>
  <c r="E30" i="37"/>
  <c r="F30" i="37"/>
  <c r="G30" i="37"/>
  <c r="H30" i="37"/>
  <c r="I30" i="37"/>
  <c r="J30" i="37"/>
  <c r="Q30" i="37"/>
  <c r="R30" i="37"/>
  <c r="D31" i="37"/>
  <c r="E31" i="37"/>
  <c r="F31" i="37"/>
  <c r="G31" i="37"/>
  <c r="H31" i="37"/>
  <c r="I31" i="37"/>
  <c r="J31" i="37"/>
  <c r="Q31" i="37"/>
  <c r="R31" i="37"/>
  <c r="D32" i="37"/>
  <c r="E32" i="37"/>
  <c r="F32" i="37"/>
  <c r="G32" i="37"/>
  <c r="H32" i="37"/>
  <c r="I32" i="37"/>
  <c r="J32" i="37"/>
  <c r="Q32" i="37"/>
  <c r="R32" i="37"/>
  <c r="D33" i="37"/>
  <c r="E33" i="37"/>
  <c r="F33" i="37"/>
  <c r="G33" i="37"/>
  <c r="H33" i="37"/>
  <c r="I33" i="37"/>
  <c r="J33" i="37"/>
  <c r="Q33" i="37"/>
  <c r="R33" i="37"/>
  <c r="D34" i="37"/>
  <c r="E34" i="37"/>
  <c r="F34" i="37"/>
  <c r="G34" i="37"/>
  <c r="H34" i="37"/>
  <c r="I34" i="37"/>
  <c r="Q34" i="37"/>
  <c r="R34" i="37"/>
  <c r="D35" i="37"/>
  <c r="E35" i="37"/>
  <c r="F35" i="37"/>
  <c r="G35" i="37"/>
  <c r="H35" i="37"/>
  <c r="I35" i="37"/>
  <c r="J35" i="37"/>
  <c r="D36" i="37"/>
  <c r="E36" i="37"/>
  <c r="F36" i="37"/>
  <c r="G36" i="37"/>
  <c r="H36" i="37"/>
  <c r="I36" i="37"/>
  <c r="J36" i="37"/>
  <c r="Q36" i="37"/>
  <c r="R36" i="37"/>
  <c r="D39" i="37"/>
  <c r="E39" i="37"/>
  <c r="F39" i="37"/>
  <c r="G39" i="37"/>
  <c r="H39" i="37"/>
  <c r="Q39" i="37"/>
  <c r="R39" i="37"/>
  <c r="D10" i="37"/>
  <c r="E10" i="37"/>
  <c r="F10" i="37"/>
  <c r="G10" i="37"/>
  <c r="H10" i="37"/>
  <c r="I10" i="37"/>
  <c r="J10" i="37"/>
  <c r="Q10" i="37"/>
  <c r="R10" i="37"/>
  <c r="D11" i="37"/>
  <c r="E11" i="37"/>
  <c r="F11" i="37"/>
  <c r="G11" i="37"/>
  <c r="H11" i="37"/>
  <c r="I11" i="37"/>
  <c r="J11" i="37"/>
  <c r="Q11" i="37"/>
  <c r="R11" i="37"/>
  <c r="D12" i="37"/>
  <c r="E12" i="37"/>
  <c r="F12" i="37"/>
  <c r="G12" i="37"/>
  <c r="H12" i="37"/>
  <c r="I12" i="37"/>
  <c r="J12" i="37"/>
  <c r="Q12" i="37"/>
  <c r="R12" i="37"/>
  <c r="D13" i="37"/>
  <c r="E13" i="37"/>
  <c r="F13" i="37"/>
  <c r="G13" i="37"/>
  <c r="H13" i="37"/>
  <c r="I13" i="37"/>
  <c r="J13" i="37"/>
  <c r="Q13" i="37"/>
  <c r="R13" i="37"/>
  <c r="D14" i="37"/>
  <c r="E14" i="37"/>
  <c r="F14" i="37"/>
  <c r="G14" i="37"/>
  <c r="H14" i="37"/>
  <c r="I14" i="37"/>
  <c r="J14" i="37"/>
  <c r="Q14" i="37"/>
  <c r="R14" i="37"/>
  <c r="D15" i="37"/>
  <c r="E15" i="37"/>
  <c r="F15" i="37"/>
  <c r="G15" i="37"/>
  <c r="H15" i="37"/>
  <c r="I15" i="37"/>
  <c r="J15" i="37"/>
  <c r="Q15" i="37"/>
  <c r="R15" i="37"/>
  <c r="D16" i="37"/>
  <c r="E16" i="37"/>
  <c r="F16" i="37"/>
  <c r="G16" i="37"/>
  <c r="H16" i="37"/>
  <c r="I16" i="37"/>
  <c r="J16" i="37"/>
  <c r="Q16" i="37"/>
  <c r="R16" i="37"/>
  <c r="D17" i="37"/>
  <c r="E17" i="37"/>
  <c r="F17" i="37"/>
  <c r="G17" i="37"/>
  <c r="H17" i="37"/>
  <c r="I17" i="37"/>
  <c r="J17" i="37"/>
  <c r="Q17" i="37"/>
  <c r="R17" i="37"/>
  <c r="D18" i="37"/>
  <c r="E18" i="37"/>
  <c r="F18" i="37"/>
  <c r="G18" i="37"/>
  <c r="H18" i="37"/>
  <c r="I18" i="37"/>
  <c r="J18" i="37"/>
  <c r="D19" i="37"/>
  <c r="E19" i="37"/>
  <c r="F19" i="37"/>
  <c r="G19" i="37"/>
  <c r="H19" i="37"/>
  <c r="Q19" i="37"/>
  <c r="R19" i="37"/>
  <c r="D20" i="37"/>
  <c r="E20" i="37"/>
  <c r="F20" i="37"/>
  <c r="G20" i="37"/>
  <c r="H20" i="37"/>
  <c r="J20" i="37"/>
  <c r="Q20" i="37"/>
  <c r="R20" i="37"/>
  <c r="D22" i="37"/>
  <c r="E22" i="37"/>
  <c r="F22" i="37"/>
  <c r="G22" i="37"/>
  <c r="H22" i="37"/>
  <c r="I22" i="37"/>
  <c r="J22" i="37"/>
  <c r="M22" i="37"/>
  <c r="Q22" i="37"/>
  <c r="R22" i="37"/>
  <c r="D23" i="37"/>
  <c r="E23" i="37"/>
  <c r="F23" i="37"/>
  <c r="G23" i="37"/>
  <c r="H23" i="37"/>
  <c r="I23" i="37"/>
  <c r="J23" i="37"/>
  <c r="Q23" i="37"/>
  <c r="R23" i="37"/>
  <c r="D24" i="37"/>
  <c r="E24" i="37"/>
  <c r="F24" i="37"/>
  <c r="G24" i="37"/>
  <c r="H24" i="37"/>
  <c r="I24" i="37"/>
  <c r="J24" i="37"/>
  <c r="Q24" i="37"/>
  <c r="R24" i="37"/>
  <c r="Q40" i="6" l="1"/>
  <c r="E25" i="37"/>
  <c r="D40" i="37"/>
  <c r="F25" i="37"/>
  <c r="Q25" i="37"/>
  <c r="R25" i="37"/>
  <c r="E40" i="37"/>
  <c r="J25" i="37"/>
  <c r="I25" i="37"/>
  <c r="F40" i="37"/>
  <c r="G40" i="6"/>
  <c r="S40" i="6"/>
  <c r="K40" i="6"/>
  <c r="E40" i="6"/>
  <c r="I25" i="6"/>
  <c r="E25" i="6"/>
  <c r="M40" i="6"/>
  <c r="N40" i="6"/>
  <c r="F40" i="6"/>
  <c r="I40" i="6"/>
  <c r="T40" i="6"/>
  <c r="L40" i="6"/>
  <c r="H40" i="6"/>
  <c r="D40" i="6"/>
  <c r="Q25" i="6"/>
  <c r="J40" i="37"/>
  <c r="I40" i="37"/>
  <c r="V40" i="6"/>
  <c r="J40" i="6"/>
  <c r="U25" i="6"/>
  <c r="U40" i="6"/>
  <c r="R40" i="37"/>
  <c r="Q40" i="37"/>
  <c r="V25" i="6"/>
  <c r="R25" i="6"/>
  <c r="J25" i="6"/>
  <c r="F25" i="6"/>
  <c r="H40" i="37"/>
  <c r="G40" i="37"/>
  <c r="O40" i="6"/>
  <c r="R40" i="6"/>
  <c r="P40" i="6"/>
  <c r="N102" i="1"/>
  <c r="U19" i="37" l="1"/>
  <c r="M19" i="37"/>
  <c r="L98" i="1" l="1"/>
  <c r="K98" i="1"/>
  <c r="J98" i="1"/>
  <c r="I98" i="1"/>
  <c r="H98" i="1"/>
  <c r="F98" i="1"/>
  <c r="E98" i="1"/>
  <c r="C98" i="1"/>
  <c r="E9" i="2" s="1"/>
  <c r="L82" i="1" l="1"/>
  <c r="K82" i="1"/>
  <c r="J82" i="1"/>
  <c r="I82" i="1"/>
  <c r="H82" i="1"/>
  <c r="G82" i="1"/>
  <c r="AO54" i="1"/>
  <c r="D54" i="1" s="1"/>
  <c r="D48" i="22" s="1"/>
  <c r="M54" i="1"/>
  <c r="AN54" i="1" s="1"/>
  <c r="M48" i="1"/>
  <c r="M49" i="1"/>
  <c r="AN49" i="1" s="1"/>
  <c r="AN48" i="1" l="1"/>
  <c r="F82" i="1"/>
  <c r="E82" i="1"/>
  <c r="C82" i="1" l="1"/>
  <c r="D25" i="6"/>
  <c r="H56" i="6"/>
  <c r="H9" i="6" s="1"/>
  <c r="K56" i="6"/>
  <c r="K9" i="6" s="1"/>
  <c r="L56" i="6"/>
  <c r="L9" i="6" s="1"/>
  <c r="M56" i="6"/>
  <c r="N56" i="6"/>
  <c r="O56" i="6"/>
  <c r="O9" i="6" s="1"/>
  <c r="P25" i="6"/>
  <c r="S56" i="6"/>
  <c r="S9" i="6" s="1"/>
  <c r="T56" i="6"/>
  <c r="T9" i="6" s="1"/>
  <c r="D56" i="37"/>
  <c r="D9" i="37" s="1"/>
  <c r="G56" i="37"/>
  <c r="H56" i="37"/>
  <c r="C56" i="6"/>
  <c r="C9" i="6" s="1"/>
  <c r="N80" i="6" l="1"/>
  <c r="N9" i="6"/>
  <c r="N25" i="6" s="1"/>
  <c r="C80" i="6"/>
  <c r="M80" i="6"/>
  <c r="M9" i="6"/>
  <c r="M25" i="6" s="1"/>
  <c r="G9" i="37"/>
  <c r="G25" i="37" s="1"/>
  <c r="D25" i="37"/>
  <c r="H9" i="37"/>
  <c r="H25" i="37" s="1"/>
  <c r="T25" i="6"/>
  <c r="T80" i="6"/>
  <c r="H25" i="6"/>
  <c r="H80" i="6"/>
  <c r="S25" i="6"/>
  <c r="S80" i="6"/>
  <c r="G25" i="6"/>
  <c r="G80" i="6"/>
  <c r="L25" i="6"/>
  <c r="L80" i="6"/>
  <c r="O25" i="6"/>
  <c r="O80" i="6"/>
  <c r="K25" i="6"/>
  <c r="K80" i="6"/>
  <c r="K103" i="37"/>
  <c r="S103" i="37" s="1"/>
  <c r="K102" i="37"/>
  <c r="S102" i="37" s="1"/>
  <c r="K101" i="37"/>
  <c r="S101" i="37" s="1"/>
  <c r="K100" i="37"/>
  <c r="S100" i="37" s="1"/>
  <c r="K99" i="37"/>
  <c r="S99" i="37" s="1"/>
  <c r="K95" i="37"/>
  <c r="K32" i="37"/>
  <c r="K92" i="37"/>
  <c r="S92" i="37" s="1"/>
  <c r="K91" i="37"/>
  <c r="K37" i="37" s="1"/>
  <c r="K90" i="37"/>
  <c r="K89" i="37"/>
  <c r="K87" i="37"/>
  <c r="K86" i="37"/>
  <c r="K84" i="37"/>
  <c r="K83" i="37"/>
  <c r="S83" i="37" s="1"/>
  <c r="K82" i="37"/>
  <c r="S82" i="37" s="1"/>
  <c r="K79" i="37"/>
  <c r="K78" i="37"/>
  <c r="K77" i="37"/>
  <c r="K76" i="37"/>
  <c r="K74" i="37"/>
  <c r="K73" i="37"/>
  <c r="K72" i="37"/>
  <c r="K71" i="37"/>
  <c r="K70" i="37"/>
  <c r="K69" i="37"/>
  <c r="K68" i="37"/>
  <c r="S68" i="37" s="1"/>
  <c r="K67" i="37"/>
  <c r="S67" i="37" s="1"/>
  <c r="K66" i="37"/>
  <c r="S66" i="37" s="1"/>
  <c r="K13" i="37"/>
  <c r="K64" i="37"/>
  <c r="K63" i="37"/>
  <c r="S63" i="37" s="1"/>
  <c r="K62" i="37"/>
  <c r="S62" i="37" s="1"/>
  <c r="K60" i="37"/>
  <c r="S60" i="37" s="1"/>
  <c r="K59" i="37"/>
  <c r="S59" i="37" s="1"/>
  <c r="K58" i="37"/>
  <c r="K57" i="37"/>
  <c r="K53" i="37"/>
  <c r="S53" i="37" s="1"/>
  <c r="K52" i="37"/>
  <c r="S52" i="37" s="1"/>
  <c r="K51" i="37"/>
  <c r="S51" i="37" s="1"/>
  <c r="K50" i="37"/>
  <c r="S50" i="37" s="1"/>
  <c r="K49" i="37"/>
  <c r="S49" i="37" s="1"/>
  <c r="K48" i="37"/>
  <c r="S48" i="37" s="1"/>
  <c r="K47" i="37"/>
  <c r="S47" i="37" s="1"/>
  <c r="S46" i="37"/>
  <c r="L103" i="37"/>
  <c r="T103" i="37" s="1"/>
  <c r="L102" i="37"/>
  <c r="T102" i="37" s="1"/>
  <c r="L101" i="37"/>
  <c r="T101" i="37" s="1"/>
  <c r="L100" i="37"/>
  <c r="T100" i="37" s="1"/>
  <c r="L99" i="37"/>
  <c r="T99" i="37" s="1"/>
  <c r="L95" i="37"/>
  <c r="L93" i="37"/>
  <c r="L92" i="37"/>
  <c r="T92" i="37" s="1"/>
  <c r="L91" i="37"/>
  <c r="L37" i="37" s="1"/>
  <c r="L90" i="37"/>
  <c r="L89" i="37"/>
  <c r="L87" i="37"/>
  <c r="L86" i="37"/>
  <c r="L84" i="37"/>
  <c r="L83" i="37"/>
  <c r="T83" i="37" s="1"/>
  <c r="L82" i="37"/>
  <c r="T82" i="37" s="1"/>
  <c r="L79" i="37"/>
  <c r="L78" i="37"/>
  <c r="L77" i="37"/>
  <c r="L76" i="37"/>
  <c r="L74" i="37"/>
  <c r="L73" i="37"/>
  <c r="L72" i="37"/>
  <c r="L71" i="37"/>
  <c r="L70" i="37"/>
  <c r="L68" i="37"/>
  <c r="T68" i="37" s="1"/>
  <c r="L67" i="37"/>
  <c r="T67" i="37" s="1"/>
  <c r="L66" i="37"/>
  <c r="T66" i="37" s="1"/>
  <c r="L65" i="37"/>
  <c r="L64" i="37"/>
  <c r="L63" i="37"/>
  <c r="T63" i="37" s="1"/>
  <c r="L62" i="37"/>
  <c r="T62" i="37" s="1"/>
  <c r="L60" i="37"/>
  <c r="T60" i="37" s="1"/>
  <c r="L59" i="37"/>
  <c r="T59" i="37" s="1"/>
  <c r="L58" i="37"/>
  <c r="L57" i="37"/>
  <c r="L53" i="37"/>
  <c r="T53" i="37" s="1"/>
  <c r="L52" i="37"/>
  <c r="T52" i="37" s="1"/>
  <c r="L51" i="37"/>
  <c r="T51" i="37" s="1"/>
  <c r="L50" i="37"/>
  <c r="T50" i="37" s="1"/>
  <c r="L49" i="37"/>
  <c r="T49" i="37" s="1"/>
  <c r="L48" i="37"/>
  <c r="T48" i="37" s="1"/>
  <c r="L47" i="37"/>
  <c r="T47" i="37" s="1"/>
  <c r="L46" i="37"/>
  <c r="T46" i="37" s="1"/>
  <c r="L55" i="37"/>
  <c r="T55" i="37" s="1"/>
  <c r="K55" i="37"/>
  <c r="S55" i="37" s="1"/>
  <c r="T84" i="37" l="1"/>
  <c r="T27" i="37" s="1"/>
  <c r="L27" i="37"/>
  <c r="S84" i="37"/>
  <c r="S27" i="37" s="1"/>
  <c r="K27" i="37"/>
  <c r="S104" i="37"/>
  <c r="S81" i="37" s="1"/>
  <c r="S26" i="37" s="1"/>
  <c r="T56" i="37"/>
  <c r="T14" i="37"/>
  <c r="T104" i="37"/>
  <c r="T81" i="37" s="1"/>
  <c r="T26" i="37" s="1"/>
  <c r="S56" i="37"/>
  <c r="S14" i="37"/>
  <c r="L13" i="37"/>
  <c r="T65" i="37"/>
  <c r="T13" i="37" s="1"/>
  <c r="L15" i="37"/>
  <c r="T69" i="37"/>
  <c r="T15" i="37" s="1"/>
  <c r="L17" i="37"/>
  <c r="T71" i="37"/>
  <c r="T17" i="37" s="1"/>
  <c r="L22" i="37"/>
  <c r="T76" i="37"/>
  <c r="T22" i="37" s="1"/>
  <c r="T33" i="37"/>
  <c r="L31" i="37"/>
  <c r="T86" i="37"/>
  <c r="L35" i="37"/>
  <c r="T90" i="37"/>
  <c r="T35" i="37" s="1"/>
  <c r="L32" i="37"/>
  <c r="T93" i="37"/>
  <c r="T32" i="37" s="1"/>
  <c r="K11" i="37"/>
  <c r="S58" i="37"/>
  <c r="S11" i="37" s="1"/>
  <c r="K19" i="37"/>
  <c r="S73" i="37"/>
  <c r="S19" i="37" s="1"/>
  <c r="K24" i="37"/>
  <c r="S78" i="37"/>
  <c r="S24" i="37" s="1"/>
  <c r="K36" i="37"/>
  <c r="S88" i="37"/>
  <c r="S36" i="37" s="1"/>
  <c r="S91" i="37"/>
  <c r="S37" i="37" s="1"/>
  <c r="L16" i="37"/>
  <c r="T70" i="37"/>
  <c r="T16" i="37" s="1"/>
  <c r="L23" i="37"/>
  <c r="T77" i="37"/>
  <c r="T23" i="37" s="1"/>
  <c r="L29" i="37"/>
  <c r="T87" i="37"/>
  <c r="T29" i="37" s="1"/>
  <c r="L39" i="37"/>
  <c r="T95" i="37"/>
  <c r="T39" i="37" s="1"/>
  <c r="K12" i="37"/>
  <c r="S64" i="37"/>
  <c r="S12" i="37" s="1"/>
  <c r="K20" i="37"/>
  <c r="S74" i="37"/>
  <c r="S20" i="37" s="1"/>
  <c r="S79" i="37"/>
  <c r="K34" i="37"/>
  <c r="S89" i="37"/>
  <c r="S34" i="37" s="1"/>
  <c r="K30" i="37"/>
  <c r="S30" i="37"/>
  <c r="L10" i="37"/>
  <c r="T57" i="37"/>
  <c r="T10" i="37" s="1"/>
  <c r="L18" i="37"/>
  <c r="T72" i="37"/>
  <c r="T18" i="37" s="1"/>
  <c r="L11" i="37"/>
  <c r="T58" i="37"/>
  <c r="T11" i="37" s="1"/>
  <c r="L19" i="37"/>
  <c r="T73" i="37"/>
  <c r="T19" i="37" s="1"/>
  <c r="L24" i="37"/>
  <c r="T78" i="37"/>
  <c r="T24" i="37" s="1"/>
  <c r="L36" i="37"/>
  <c r="T88" i="37"/>
  <c r="T36" i="37" s="1"/>
  <c r="T91" i="37"/>
  <c r="T37" i="37" s="1"/>
  <c r="K15" i="37"/>
  <c r="S69" i="37"/>
  <c r="S15" i="37" s="1"/>
  <c r="K17" i="37"/>
  <c r="S71" i="37"/>
  <c r="S17" i="37" s="1"/>
  <c r="K22" i="37"/>
  <c r="S76" i="37"/>
  <c r="S22" i="37" s="1"/>
  <c r="S33" i="37"/>
  <c r="K31" i="37"/>
  <c r="S86" i="37"/>
  <c r="K35" i="37"/>
  <c r="S90" i="37"/>
  <c r="S35" i="37" s="1"/>
  <c r="L12" i="37"/>
  <c r="T64" i="37"/>
  <c r="T12" i="37" s="1"/>
  <c r="L20" i="37"/>
  <c r="T74" i="37"/>
  <c r="T20" i="37" s="1"/>
  <c r="T79" i="37"/>
  <c r="L34" i="37"/>
  <c r="T89" i="37"/>
  <c r="T34" i="37" s="1"/>
  <c r="L30" i="37"/>
  <c r="T30" i="37"/>
  <c r="K10" i="37"/>
  <c r="S57" i="37"/>
  <c r="S10" i="37" s="1"/>
  <c r="K16" i="37"/>
  <c r="S70" i="37"/>
  <c r="S16" i="37" s="1"/>
  <c r="K18" i="37"/>
  <c r="S72" i="37"/>
  <c r="S18" i="37" s="1"/>
  <c r="K23" i="37"/>
  <c r="S77" i="37"/>
  <c r="S23" i="37" s="1"/>
  <c r="K29" i="37"/>
  <c r="S87" i="37"/>
  <c r="S29" i="37" s="1"/>
  <c r="K39" i="37"/>
  <c r="S95" i="37"/>
  <c r="S39" i="37" s="1"/>
  <c r="K33" i="37"/>
  <c r="L33" i="37"/>
  <c r="K14" i="37"/>
  <c r="L14" i="37"/>
  <c r="L56" i="37"/>
  <c r="L9" i="37" s="1"/>
  <c r="K56" i="37"/>
  <c r="K9" i="37" s="1"/>
  <c r="H36" i="38"/>
  <c r="C104" i="37"/>
  <c r="C81" i="37" s="1"/>
  <c r="M102" i="1"/>
  <c r="O33" i="36"/>
  <c r="Q33" i="36" s="1"/>
  <c r="S31" i="37" l="1"/>
  <c r="T31" i="37"/>
  <c r="T9" i="37"/>
  <c r="T25" i="37" s="1"/>
  <c r="S9" i="37"/>
  <c r="S25" i="37" s="1"/>
  <c r="S40" i="37"/>
  <c r="S80" i="37"/>
  <c r="S96" i="37"/>
  <c r="T96" i="37"/>
  <c r="T80" i="37"/>
  <c r="L40" i="37"/>
  <c r="K40" i="37"/>
  <c r="K25" i="37"/>
  <c r="L25" i="37"/>
  <c r="O7" i="36"/>
  <c r="P7" i="36"/>
  <c r="H102" i="36"/>
  <c r="I102" i="36"/>
  <c r="J102" i="36"/>
  <c r="K102" i="36"/>
  <c r="L102" i="36"/>
  <c r="M102" i="36"/>
  <c r="N102" i="36"/>
  <c r="O102" i="36"/>
  <c r="T40" i="37" l="1"/>
  <c r="T41" i="37" s="1"/>
  <c r="S41" i="37"/>
  <c r="T97" i="37"/>
  <c r="S97" i="37"/>
  <c r="K78" i="36"/>
  <c r="O78" i="36"/>
  <c r="H94" i="36"/>
  <c r="I94" i="36"/>
  <c r="J94" i="36"/>
  <c r="K94" i="36"/>
  <c r="L94" i="36"/>
  <c r="M94" i="36"/>
  <c r="N94" i="36"/>
  <c r="O94" i="36"/>
  <c r="H78" i="36"/>
  <c r="I78" i="36"/>
  <c r="J78" i="36"/>
  <c r="L78" i="36"/>
  <c r="M78" i="36"/>
  <c r="N78" i="36"/>
  <c r="K77" i="36"/>
  <c r="L77" i="36"/>
  <c r="M77" i="36"/>
  <c r="N77" i="36"/>
  <c r="O77" i="36"/>
  <c r="H77" i="36"/>
  <c r="I77" i="36"/>
  <c r="J77" i="36"/>
  <c r="D39" i="40"/>
  <c r="E39" i="40"/>
  <c r="F39" i="40"/>
  <c r="G39" i="40"/>
  <c r="H39" i="40"/>
  <c r="C39" i="40"/>
  <c r="N95" i="36" l="1"/>
  <c r="J95" i="36"/>
  <c r="H95" i="36"/>
  <c r="L95" i="36"/>
  <c r="I95" i="36"/>
  <c r="M95" i="36"/>
  <c r="O95" i="36"/>
  <c r="K95" i="36"/>
  <c r="C36" i="42"/>
  <c r="E78" i="17" l="1"/>
  <c r="F78" i="17"/>
  <c r="G78" i="17"/>
  <c r="H78" i="17"/>
  <c r="C96" i="42"/>
  <c r="D104" i="42" l="1"/>
  <c r="D81" i="42" s="1"/>
  <c r="E104" i="42"/>
  <c r="E81" i="42" s="1"/>
  <c r="F104" i="42"/>
  <c r="F81" i="42" s="1"/>
  <c r="G104" i="42"/>
  <c r="G81" i="42" s="1"/>
  <c r="G97" i="42" s="1"/>
  <c r="H104" i="42"/>
  <c r="H81" i="42" s="1"/>
  <c r="C104" i="42"/>
  <c r="D94" i="40"/>
  <c r="E94" i="40"/>
  <c r="F94" i="40"/>
  <c r="G94" i="40"/>
  <c r="H94" i="40"/>
  <c r="C94" i="40"/>
  <c r="D102" i="40"/>
  <c r="E102" i="40"/>
  <c r="E79" i="40" s="1"/>
  <c r="F102" i="40"/>
  <c r="F79" i="40" s="1"/>
  <c r="G102" i="40"/>
  <c r="G79" i="40" s="1"/>
  <c r="H102" i="40"/>
  <c r="H79" i="40" s="1"/>
  <c r="C102" i="40"/>
  <c r="E96" i="14"/>
  <c r="F96" i="14"/>
  <c r="G96" i="14"/>
  <c r="H96" i="14"/>
  <c r="D104" i="14"/>
  <c r="E104" i="14"/>
  <c r="E81" i="14" s="1"/>
  <c r="E25" i="14" s="1"/>
  <c r="F104" i="14"/>
  <c r="F81" i="14" s="1"/>
  <c r="F25" i="14" s="1"/>
  <c r="G104" i="14"/>
  <c r="G81" i="14" s="1"/>
  <c r="G25" i="14" s="1"/>
  <c r="H104" i="14"/>
  <c r="H81" i="14" s="1"/>
  <c r="H25" i="14" s="1"/>
  <c r="C104" i="14"/>
  <c r="E97" i="13"/>
  <c r="F97" i="13"/>
  <c r="G97" i="13"/>
  <c r="H97" i="13"/>
  <c r="D105" i="13"/>
  <c r="D82" i="13" s="1"/>
  <c r="E105" i="13"/>
  <c r="E82" i="13" s="1"/>
  <c r="F105" i="13"/>
  <c r="F82" i="13" s="1"/>
  <c r="G105" i="13"/>
  <c r="G82" i="13" s="1"/>
  <c r="H105" i="13"/>
  <c r="H82" i="13" s="1"/>
  <c r="C105" i="13"/>
  <c r="C82" i="13" s="1"/>
  <c r="E81" i="13"/>
  <c r="F81" i="13"/>
  <c r="G81" i="13"/>
  <c r="H81" i="13"/>
  <c r="E95" i="39"/>
  <c r="F95" i="39"/>
  <c r="G95" i="39"/>
  <c r="H95" i="39"/>
  <c r="E79" i="39"/>
  <c r="F79" i="39"/>
  <c r="G79" i="39"/>
  <c r="H79" i="39"/>
  <c r="E95" i="17"/>
  <c r="F102" i="17"/>
  <c r="G102" i="17"/>
  <c r="H102" i="17"/>
  <c r="D29" i="39"/>
  <c r="E29" i="39"/>
  <c r="F29" i="39"/>
  <c r="G29" i="39"/>
  <c r="H29" i="39"/>
  <c r="D30" i="39"/>
  <c r="E30" i="39"/>
  <c r="F30" i="39"/>
  <c r="G30" i="39"/>
  <c r="H30" i="39"/>
  <c r="D31" i="39"/>
  <c r="E31" i="39"/>
  <c r="F31" i="39"/>
  <c r="H31" i="39"/>
  <c r="D32" i="39"/>
  <c r="E32" i="39"/>
  <c r="F32" i="39"/>
  <c r="G32" i="39"/>
  <c r="H32" i="39"/>
  <c r="D33" i="39"/>
  <c r="E33" i="39"/>
  <c r="F33" i="39"/>
  <c r="H33" i="39"/>
  <c r="D34" i="39"/>
  <c r="E34" i="39"/>
  <c r="F34" i="39"/>
  <c r="G34" i="39"/>
  <c r="H34" i="39"/>
  <c r="D35" i="39"/>
  <c r="E35" i="39"/>
  <c r="F35" i="39"/>
  <c r="G35" i="39"/>
  <c r="H35" i="39"/>
  <c r="D36" i="39"/>
  <c r="E36" i="39"/>
  <c r="F36" i="39"/>
  <c r="G36" i="39"/>
  <c r="H36" i="39"/>
  <c r="D39" i="39"/>
  <c r="E39" i="39"/>
  <c r="F39" i="39"/>
  <c r="G39" i="39"/>
  <c r="H39" i="39"/>
  <c r="D17" i="39"/>
  <c r="D18" i="39"/>
  <c r="E18" i="39"/>
  <c r="F18" i="39"/>
  <c r="G18" i="39"/>
  <c r="H18" i="39"/>
  <c r="D20" i="39"/>
  <c r="E20" i="39"/>
  <c r="F20" i="39"/>
  <c r="G20" i="39"/>
  <c r="H20" i="39"/>
  <c r="D21" i="39"/>
  <c r="E21" i="39"/>
  <c r="F21" i="39"/>
  <c r="G21" i="39"/>
  <c r="H21" i="39"/>
  <c r="D22" i="39"/>
  <c r="E22" i="39"/>
  <c r="F22" i="39"/>
  <c r="G22" i="39"/>
  <c r="D10" i="39"/>
  <c r="E10" i="39"/>
  <c r="F10" i="39"/>
  <c r="G10" i="39"/>
  <c r="H10" i="39"/>
  <c r="D11" i="39"/>
  <c r="D12" i="39"/>
  <c r="E12" i="39"/>
  <c r="F12" i="39"/>
  <c r="G12" i="39"/>
  <c r="H12" i="39"/>
  <c r="D13" i="39"/>
  <c r="E13" i="39"/>
  <c r="F13" i="39"/>
  <c r="G13" i="39"/>
  <c r="H13" i="39"/>
  <c r="D14" i="39"/>
  <c r="E14" i="39"/>
  <c r="F14" i="39"/>
  <c r="G14" i="39"/>
  <c r="H14" i="39"/>
  <c r="D15" i="39"/>
  <c r="E15" i="39"/>
  <c r="F15" i="39"/>
  <c r="G15" i="39"/>
  <c r="H15" i="39"/>
  <c r="D16" i="39"/>
  <c r="E16" i="39"/>
  <c r="F16" i="39"/>
  <c r="G16" i="39"/>
  <c r="H16" i="39"/>
  <c r="F95" i="17" l="1"/>
  <c r="F79" i="17"/>
  <c r="H79" i="17"/>
  <c r="H95" i="17" s="1"/>
  <c r="G95" i="17"/>
  <c r="G79" i="17"/>
  <c r="G23" i="39"/>
  <c r="D81" i="14"/>
  <c r="D97" i="14" s="1"/>
  <c r="C81" i="14"/>
  <c r="C97" i="14" s="1"/>
  <c r="G95" i="40"/>
  <c r="C81" i="42"/>
  <c r="C97" i="42" s="1"/>
  <c r="D98" i="13"/>
  <c r="C98" i="13"/>
  <c r="F95" i="40"/>
  <c r="E95" i="40"/>
  <c r="H97" i="14"/>
  <c r="H95" i="40"/>
  <c r="G97" i="14"/>
  <c r="F97" i="14"/>
  <c r="E97" i="14"/>
  <c r="C95" i="40"/>
  <c r="D95" i="40"/>
  <c r="E98" i="13"/>
  <c r="H97" i="42"/>
  <c r="F97" i="42"/>
  <c r="E97" i="42"/>
  <c r="D97" i="42"/>
  <c r="G98" i="13"/>
  <c r="H98" i="13"/>
  <c r="F98" i="13"/>
  <c r="D36" i="40"/>
  <c r="C36" i="40"/>
  <c r="J96" i="37" l="1"/>
  <c r="M10" i="37" l="1"/>
  <c r="F51" i="36" l="1"/>
  <c r="F44" i="36"/>
  <c r="C98" i="4" l="1"/>
  <c r="D98" i="4"/>
  <c r="M94" i="1" l="1"/>
  <c r="N94" i="1"/>
  <c r="M95" i="1"/>
  <c r="N95" i="1"/>
  <c r="M16" i="37" l="1"/>
  <c r="N74" i="1" l="1"/>
  <c r="AO74" i="1" s="1"/>
  <c r="D74" i="1" s="1"/>
  <c r="M74" i="1"/>
  <c r="AN74" i="1" s="1"/>
  <c r="F68" i="22" l="1"/>
  <c r="E79" i="22"/>
  <c r="E80" i="22"/>
  <c r="E23" i="22" s="1"/>
  <c r="E81" i="22"/>
  <c r="E82" i="22"/>
  <c r="E83" i="22"/>
  <c r="E84" i="22"/>
  <c r="E85" i="22"/>
  <c r="E86" i="22"/>
  <c r="E87" i="22"/>
  <c r="E33" i="22" s="1"/>
  <c r="E88" i="22"/>
  <c r="E89" i="22"/>
  <c r="E91" i="22"/>
  <c r="E78" i="22"/>
  <c r="E53" i="22"/>
  <c r="E54" i="22"/>
  <c r="E55" i="22"/>
  <c r="E56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2" i="22"/>
  <c r="E73" i="22"/>
  <c r="E74" i="22"/>
  <c r="E75" i="22"/>
  <c r="E52" i="22"/>
  <c r="F57" i="8"/>
  <c r="G57" i="8"/>
  <c r="H57" i="8"/>
  <c r="F97" i="8"/>
  <c r="G97" i="8"/>
  <c r="H97" i="8"/>
  <c r="F105" i="8"/>
  <c r="F82" i="8" s="1"/>
  <c r="G105" i="8"/>
  <c r="G82" i="8" s="1"/>
  <c r="H105" i="8"/>
  <c r="H82" i="8" s="1"/>
  <c r="E24" i="22" l="1"/>
  <c r="G81" i="8"/>
  <c r="G7" i="8"/>
  <c r="F81" i="8"/>
  <c r="F98" i="8" s="1"/>
  <c r="F7" i="8"/>
  <c r="H81" i="8"/>
  <c r="H7" i="8"/>
  <c r="H98" i="8"/>
  <c r="G98" i="8"/>
  <c r="E92" i="22"/>
  <c r="D96" i="32"/>
  <c r="G96" i="32"/>
  <c r="H95" i="32"/>
  <c r="H96" i="32" s="1"/>
  <c r="N62" i="1" l="1"/>
  <c r="AO62" i="1" s="1"/>
  <c r="AN62" i="1"/>
  <c r="AN69" i="1"/>
  <c r="F61" i="22"/>
  <c r="N65" i="1"/>
  <c r="AO65" i="1" s="1"/>
  <c r="M65" i="1"/>
  <c r="AN65" i="1" s="1"/>
  <c r="F73" i="22"/>
  <c r="F83" i="22"/>
  <c r="AN89" i="1"/>
  <c r="AN94" i="1"/>
  <c r="AO105" i="1"/>
  <c r="D105" i="1" s="1"/>
  <c r="AN105" i="1"/>
  <c r="F79" i="22" l="1"/>
  <c r="AO94" i="1"/>
  <c r="D94" i="1" s="1"/>
  <c r="F88" i="22"/>
  <c r="AO89" i="1"/>
  <c r="D89" i="1" s="1"/>
  <c r="D31" i="1" s="1"/>
  <c r="F78" i="22"/>
  <c r="F87" i="22"/>
  <c r="F33" i="22" s="1"/>
  <c r="F86" i="22"/>
  <c r="AO69" i="1"/>
  <c r="D69" i="1" s="1"/>
  <c r="F63" i="22"/>
  <c r="F54" i="22"/>
  <c r="D65" i="1"/>
  <c r="F59" i="22"/>
  <c r="D62" i="1"/>
  <c r="F56" i="22"/>
  <c r="E103" i="39" l="1"/>
  <c r="E80" i="39" s="1"/>
  <c r="F103" i="39"/>
  <c r="F80" i="39" s="1"/>
  <c r="F96" i="39" s="1"/>
  <c r="G103" i="39"/>
  <c r="G80" i="39" s="1"/>
  <c r="H103" i="39"/>
  <c r="H80" i="39" s="1"/>
  <c r="G25" i="39" l="1"/>
  <c r="G96" i="39"/>
  <c r="E25" i="39"/>
  <c r="E96" i="39"/>
  <c r="F25" i="39"/>
  <c r="H25" i="39"/>
  <c r="H96" i="39"/>
  <c r="D25" i="39"/>
  <c r="C9" i="42" l="1"/>
  <c r="D8" i="10" l="1"/>
  <c r="E8" i="10"/>
  <c r="F8" i="10"/>
  <c r="G8" i="10"/>
  <c r="H8" i="10"/>
  <c r="I8" i="10"/>
  <c r="J8" i="10"/>
  <c r="K8" i="10"/>
  <c r="D9" i="10"/>
  <c r="E9" i="10"/>
  <c r="F9" i="10"/>
  <c r="G9" i="10"/>
  <c r="H9" i="10"/>
  <c r="I9" i="10"/>
  <c r="J9" i="10"/>
  <c r="K9" i="10"/>
  <c r="D10" i="10"/>
  <c r="E10" i="10"/>
  <c r="F10" i="10"/>
  <c r="G10" i="10"/>
  <c r="H10" i="10"/>
  <c r="I10" i="10"/>
  <c r="J10" i="10"/>
  <c r="K10" i="10"/>
  <c r="D11" i="10"/>
  <c r="E11" i="10"/>
  <c r="F11" i="10"/>
  <c r="G11" i="10"/>
  <c r="H11" i="10"/>
  <c r="I11" i="10"/>
  <c r="J11" i="10"/>
  <c r="K11" i="10"/>
  <c r="D12" i="10"/>
  <c r="E12" i="10"/>
  <c r="F12" i="10"/>
  <c r="G12" i="10"/>
  <c r="H12" i="10"/>
  <c r="I12" i="10"/>
  <c r="J12" i="10"/>
  <c r="K12" i="10"/>
  <c r="D13" i="10"/>
  <c r="E13" i="10"/>
  <c r="F13" i="10"/>
  <c r="G13" i="10"/>
  <c r="H13" i="10"/>
  <c r="I13" i="10"/>
  <c r="J13" i="10"/>
  <c r="K13" i="10"/>
  <c r="D14" i="10"/>
  <c r="E14" i="10"/>
  <c r="F14" i="10"/>
  <c r="G14" i="10"/>
  <c r="H14" i="10"/>
  <c r="I14" i="10"/>
  <c r="J14" i="10"/>
  <c r="K14" i="10"/>
  <c r="D15" i="10"/>
  <c r="E15" i="10"/>
  <c r="F15" i="10"/>
  <c r="G15" i="10"/>
  <c r="H15" i="10"/>
  <c r="I15" i="10"/>
  <c r="J15" i="10"/>
  <c r="K15" i="10"/>
  <c r="D16" i="10"/>
  <c r="E16" i="10"/>
  <c r="F16" i="10"/>
  <c r="G16" i="10"/>
  <c r="H16" i="10"/>
  <c r="I16" i="10"/>
  <c r="J16" i="10"/>
  <c r="K16" i="10"/>
  <c r="D17" i="10"/>
  <c r="E17" i="10"/>
  <c r="F17" i="10"/>
  <c r="G17" i="10"/>
  <c r="H17" i="10"/>
  <c r="I17" i="10"/>
  <c r="J17" i="10"/>
  <c r="K17" i="10"/>
  <c r="D18" i="10"/>
  <c r="E18" i="10"/>
  <c r="F18" i="10"/>
  <c r="G18" i="10"/>
  <c r="H18" i="10"/>
  <c r="I18" i="10"/>
  <c r="J18" i="10"/>
  <c r="K18" i="10"/>
  <c r="D20" i="10"/>
  <c r="E20" i="10"/>
  <c r="F20" i="10"/>
  <c r="G20" i="10"/>
  <c r="H20" i="10"/>
  <c r="I20" i="10"/>
  <c r="J20" i="10"/>
  <c r="K20" i="10"/>
  <c r="D21" i="10"/>
  <c r="E21" i="10"/>
  <c r="F21" i="10"/>
  <c r="G21" i="10"/>
  <c r="H21" i="10"/>
  <c r="I21" i="10"/>
  <c r="J21" i="10"/>
  <c r="K21" i="10"/>
  <c r="D22" i="10"/>
  <c r="E22" i="10"/>
  <c r="F22" i="10"/>
  <c r="G22" i="10"/>
  <c r="H22" i="10"/>
  <c r="I22" i="10"/>
  <c r="J22" i="10"/>
  <c r="K22" i="10"/>
  <c r="D29" i="10"/>
  <c r="E29" i="10"/>
  <c r="F29" i="10"/>
  <c r="G29" i="10"/>
  <c r="H29" i="10"/>
  <c r="I29" i="10"/>
  <c r="J29" i="10"/>
  <c r="K29" i="10"/>
  <c r="D30" i="10"/>
  <c r="E30" i="10"/>
  <c r="F30" i="10"/>
  <c r="G30" i="10"/>
  <c r="H30" i="10"/>
  <c r="I30" i="10"/>
  <c r="J30" i="10"/>
  <c r="K30" i="10"/>
  <c r="D31" i="10"/>
  <c r="E31" i="10"/>
  <c r="F31" i="10"/>
  <c r="G31" i="10"/>
  <c r="H31" i="10"/>
  <c r="I31" i="10"/>
  <c r="J31" i="10"/>
  <c r="K31" i="10"/>
  <c r="D32" i="10"/>
  <c r="E32" i="10"/>
  <c r="F32" i="10"/>
  <c r="G32" i="10"/>
  <c r="H32" i="10"/>
  <c r="I32" i="10"/>
  <c r="J32" i="10"/>
  <c r="K32" i="10"/>
  <c r="D33" i="10"/>
  <c r="E33" i="10"/>
  <c r="F33" i="10"/>
  <c r="G33" i="10"/>
  <c r="H33" i="10"/>
  <c r="I33" i="10"/>
  <c r="J33" i="10"/>
  <c r="K33" i="10"/>
  <c r="D34" i="10"/>
  <c r="E34" i="10"/>
  <c r="F34" i="10"/>
  <c r="G34" i="10"/>
  <c r="H34" i="10"/>
  <c r="I34" i="10"/>
  <c r="J34" i="10"/>
  <c r="K34" i="10"/>
  <c r="D35" i="10"/>
  <c r="E35" i="10"/>
  <c r="F35" i="10"/>
  <c r="G35" i="10"/>
  <c r="H35" i="10"/>
  <c r="I35" i="10"/>
  <c r="J35" i="10"/>
  <c r="K35" i="10"/>
  <c r="D36" i="10"/>
  <c r="E36" i="10"/>
  <c r="F36" i="10"/>
  <c r="G36" i="10"/>
  <c r="H36" i="10"/>
  <c r="I36" i="10"/>
  <c r="J36" i="10"/>
  <c r="K36" i="10"/>
  <c r="D39" i="10"/>
  <c r="E39" i="10"/>
  <c r="F39" i="10"/>
  <c r="G39" i="10"/>
  <c r="H39" i="10"/>
  <c r="I39" i="10"/>
  <c r="J39" i="10"/>
  <c r="K39" i="10"/>
  <c r="D40" i="10"/>
  <c r="E40" i="10"/>
  <c r="F40" i="10"/>
  <c r="G40" i="10"/>
  <c r="H40" i="10"/>
  <c r="I40" i="10"/>
  <c r="J40" i="10"/>
  <c r="K40" i="10"/>
  <c r="C39" i="10"/>
  <c r="C36" i="10"/>
  <c r="C35" i="10"/>
  <c r="C34" i="10"/>
  <c r="C33" i="10"/>
  <c r="C32" i="10"/>
  <c r="C31" i="10"/>
  <c r="C30" i="10"/>
  <c r="C29" i="10"/>
  <c r="C22" i="10"/>
  <c r="C21" i="10"/>
  <c r="C20" i="10"/>
  <c r="C18" i="10"/>
  <c r="C17" i="10"/>
  <c r="C16" i="10"/>
  <c r="C15" i="10"/>
  <c r="C14" i="10"/>
  <c r="C13" i="10"/>
  <c r="C12" i="10"/>
  <c r="C11" i="10"/>
  <c r="C10" i="10"/>
  <c r="C9" i="10"/>
  <c r="C8" i="10"/>
  <c r="D105" i="10"/>
  <c r="D82" i="10" s="1"/>
  <c r="D25" i="10" s="1"/>
  <c r="E105" i="10"/>
  <c r="E82" i="10" s="1"/>
  <c r="E25" i="10" s="1"/>
  <c r="F105" i="10"/>
  <c r="F82" i="10" s="1"/>
  <c r="F25" i="10" s="1"/>
  <c r="G105" i="10"/>
  <c r="G82" i="10" s="1"/>
  <c r="G25" i="10" s="1"/>
  <c r="H105" i="10"/>
  <c r="H82" i="10" s="1"/>
  <c r="H25" i="10" s="1"/>
  <c r="I105" i="10"/>
  <c r="I82" i="10" s="1"/>
  <c r="I25" i="10" s="1"/>
  <c r="J105" i="10"/>
  <c r="J82" i="10" s="1"/>
  <c r="J25" i="10" s="1"/>
  <c r="K105" i="10"/>
  <c r="K82" i="10" s="1"/>
  <c r="K25" i="10" s="1"/>
  <c r="C105" i="10"/>
  <c r="C82" i="10" s="1"/>
  <c r="D97" i="10"/>
  <c r="E97" i="10"/>
  <c r="F97" i="10"/>
  <c r="G97" i="10"/>
  <c r="H97" i="10"/>
  <c r="I97" i="10"/>
  <c r="J97" i="10"/>
  <c r="K97" i="10"/>
  <c r="C97" i="10"/>
  <c r="D81" i="10"/>
  <c r="E81" i="10"/>
  <c r="F81" i="10"/>
  <c r="G81" i="10"/>
  <c r="H81" i="10"/>
  <c r="I81" i="10"/>
  <c r="J81" i="10"/>
  <c r="K81" i="10"/>
  <c r="D57" i="10"/>
  <c r="E57" i="10"/>
  <c r="E7" i="10" s="1"/>
  <c r="F57" i="10"/>
  <c r="F7" i="10" s="1"/>
  <c r="G57" i="10"/>
  <c r="G7" i="10" s="1"/>
  <c r="H57" i="10"/>
  <c r="I57" i="10"/>
  <c r="I7" i="10" s="1"/>
  <c r="J57" i="10"/>
  <c r="J7" i="10" s="1"/>
  <c r="K57" i="10"/>
  <c r="K7" i="10" s="1"/>
  <c r="C57" i="10"/>
  <c r="C7" i="10" s="1"/>
  <c r="H7" i="10" l="1"/>
  <c r="H23" i="10" s="1"/>
  <c r="H42" i="10" s="1"/>
  <c r="D7" i="10"/>
  <c r="D23" i="10" s="1"/>
  <c r="D42" i="10" s="1"/>
  <c r="C81" i="10"/>
  <c r="C98" i="10" s="1"/>
  <c r="C23" i="10"/>
  <c r="K98" i="10"/>
  <c r="G98" i="10"/>
  <c r="H98" i="10"/>
  <c r="D98" i="10"/>
  <c r="J98" i="10"/>
  <c r="F98" i="10"/>
  <c r="I98" i="10"/>
  <c r="E98" i="10"/>
  <c r="J23" i="10"/>
  <c r="J42" i="10" s="1"/>
  <c r="F23" i="10"/>
  <c r="F42" i="10" s="1"/>
  <c r="I23" i="10"/>
  <c r="I42" i="10" s="1"/>
  <c r="E23" i="10"/>
  <c r="E42" i="10" s="1"/>
  <c r="K23" i="10"/>
  <c r="K42" i="10" s="1"/>
  <c r="G23" i="10"/>
  <c r="G42" i="10" s="1"/>
  <c r="C40" i="10"/>
  <c r="C25" i="10"/>
  <c r="D8" i="8"/>
  <c r="E8" i="8"/>
  <c r="F8" i="8"/>
  <c r="G8" i="8"/>
  <c r="H8" i="8"/>
  <c r="I8" i="8"/>
  <c r="J8" i="8"/>
  <c r="K8" i="8"/>
  <c r="D9" i="8"/>
  <c r="E9" i="8"/>
  <c r="F9" i="8"/>
  <c r="G9" i="8"/>
  <c r="H9" i="8"/>
  <c r="I9" i="8"/>
  <c r="J9" i="8"/>
  <c r="K9" i="8"/>
  <c r="D10" i="8"/>
  <c r="E10" i="8"/>
  <c r="F10" i="8"/>
  <c r="G10" i="8"/>
  <c r="H10" i="8"/>
  <c r="I10" i="8"/>
  <c r="J10" i="8"/>
  <c r="K10" i="8"/>
  <c r="D11" i="8"/>
  <c r="E11" i="8"/>
  <c r="F11" i="8"/>
  <c r="G11" i="8"/>
  <c r="H11" i="8"/>
  <c r="I11" i="8"/>
  <c r="J11" i="8"/>
  <c r="K11" i="8"/>
  <c r="D12" i="8"/>
  <c r="E12" i="8"/>
  <c r="F12" i="8"/>
  <c r="G12" i="8"/>
  <c r="H12" i="8"/>
  <c r="I12" i="8"/>
  <c r="J12" i="8"/>
  <c r="K12" i="8"/>
  <c r="D13" i="8"/>
  <c r="E13" i="8"/>
  <c r="F13" i="8"/>
  <c r="G13" i="8"/>
  <c r="H13" i="8"/>
  <c r="I13" i="8"/>
  <c r="J13" i="8"/>
  <c r="K13" i="8"/>
  <c r="D14" i="8"/>
  <c r="E14" i="8"/>
  <c r="F14" i="8"/>
  <c r="G14" i="8"/>
  <c r="H14" i="8"/>
  <c r="I14" i="8"/>
  <c r="J14" i="8"/>
  <c r="K14" i="8"/>
  <c r="D15" i="8"/>
  <c r="E15" i="8"/>
  <c r="F15" i="8"/>
  <c r="G15" i="8"/>
  <c r="H15" i="8"/>
  <c r="I15" i="8"/>
  <c r="J15" i="8"/>
  <c r="K15" i="8"/>
  <c r="D16" i="8"/>
  <c r="E16" i="8"/>
  <c r="F16" i="8"/>
  <c r="G16" i="8"/>
  <c r="H16" i="8"/>
  <c r="I16" i="8"/>
  <c r="J16" i="8"/>
  <c r="K16" i="8"/>
  <c r="D17" i="8"/>
  <c r="E17" i="8"/>
  <c r="F17" i="8"/>
  <c r="G17" i="8"/>
  <c r="H17" i="8"/>
  <c r="I17" i="8"/>
  <c r="J17" i="8"/>
  <c r="K17" i="8"/>
  <c r="D18" i="8"/>
  <c r="E18" i="8"/>
  <c r="F18" i="8"/>
  <c r="G18" i="8"/>
  <c r="H18" i="8"/>
  <c r="I18" i="8"/>
  <c r="J18" i="8"/>
  <c r="K18" i="8"/>
  <c r="D20" i="8"/>
  <c r="E20" i="8"/>
  <c r="F20" i="8"/>
  <c r="G20" i="8"/>
  <c r="H20" i="8"/>
  <c r="I20" i="8"/>
  <c r="J20" i="8"/>
  <c r="K20" i="8"/>
  <c r="D21" i="8"/>
  <c r="E21" i="8"/>
  <c r="F21" i="8"/>
  <c r="G21" i="8"/>
  <c r="H21" i="8"/>
  <c r="I21" i="8"/>
  <c r="J21" i="8"/>
  <c r="K21" i="8"/>
  <c r="D22" i="8"/>
  <c r="E22" i="8"/>
  <c r="F22" i="8"/>
  <c r="G22" i="8"/>
  <c r="H22" i="8"/>
  <c r="I22" i="8"/>
  <c r="J22" i="8"/>
  <c r="K22" i="8"/>
  <c r="D29" i="8"/>
  <c r="E29" i="8"/>
  <c r="F29" i="8"/>
  <c r="G29" i="8"/>
  <c r="H29" i="8"/>
  <c r="I29" i="8"/>
  <c r="J29" i="8"/>
  <c r="K29" i="8"/>
  <c r="D30" i="8"/>
  <c r="E30" i="8"/>
  <c r="F30" i="8"/>
  <c r="G30" i="8"/>
  <c r="H30" i="8"/>
  <c r="I30" i="8"/>
  <c r="J30" i="8"/>
  <c r="K30" i="8"/>
  <c r="D31" i="8"/>
  <c r="E31" i="8"/>
  <c r="F31" i="8"/>
  <c r="G31" i="8"/>
  <c r="H31" i="8"/>
  <c r="I31" i="8"/>
  <c r="J31" i="8"/>
  <c r="K31" i="8"/>
  <c r="D32" i="8"/>
  <c r="E32" i="8"/>
  <c r="F32" i="8"/>
  <c r="G32" i="8"/>
  <c r="H32" i="8"/>
  <c r="I32" i="8"/>
  <c r="J32" i="8"/>
  <c r="K32" i="8"/>
  <c r="D33" i="8"/>
  <c r="E33" i="8"/>
  <c r="F33" i="8"/>
  <c r="G33" i="8"/>
  <c r="H33" i="8"/>
  <c r="I33" i="8"/>
  <c r="J33" i="8"/>
  <c r="K33" i="8"/>
  <c r="D34" i="8"/>
  <c r="E34" i="8"/>
  <c r="F34" i="8"/>
  <c r="G34" i="8"/>
  <c r="H34" i="8"/>
  <c r="I34" i="8"/>
  <c r="J34" i="8"/>
  <c r="K34" i="8"/>
  <c r="D35" i="8"/>
  <c r="E35" i="8"/>
  <c r="F35" i="8"/>
  <c r="G35" i="8"/>
  <c r="H35" i="8"/>
  <c r="I35" i="8"/>
  <c r="J35" i="8"/>
  <c r="K35" i="8"/>
  <c r="D36" i="8"/>
  <c r="E36" i="8"/>
  <c r="F36" i="8"/>
  <c r="G36" i="8"/>
  <c r="H36" i="8"/>
  <c r="I36" i="8"/>
  <c r="J36" i="8"/>
  <c r="K36" i="8"/>
  <c r="D39" i="8"/>
  <c r="E39" i="8"/>
  <c r="F39" i="8"/>
  <c r="G39" i="8"/>
  <c r="H39" i="8"/>
  <c r="I39" i="8"/>
  <c r="J39" i="8"/>
  <c r="K39" i="8"/>
  <c r="H40" i="8"/>
  <c r="C39" i="8"/>
  <c r="C36" i="8"/>
  <c r="C35" i="8"/>
  <c r="C34" i="8"/>
  <c r="C33" i="8"/>
  <c r="C32" i="8"/>
  <c r="C31" i="8"/>
  <c r="C30" i="8"/>
  <c r="C29" i="8"/>
  <c r="C22" i="8"/>
  <c r="C21" i="8"/>
  <c r="C20" i="8"/>
  <c r="C18" i="8"/>
  <c r="C17" i="8"/>
  <c r="C16" i="8"/>
  <c r="C15" i="8"/>
  <c r="C14" i="8"/>
  <c r="C13" i="8"/>
  <c r="C12" i="8"/>
  <c r="C11" i="8"/>
  <c r="C10" i="8"/>
  <c r="C9" i="8"/>
  <c r="C8" i="8"/>
  <c r="D8" i="9"/>
  <c r="E8" i="9"/>
  <c r="F8" i="9"/>
  <c r="G8" i="9"/>
  <c r="H8" i="9"/>
  <c r="I8" i="9"/>
  <c r="J8" i="9"/>
  <c r="K8" i="9"/>
  <c r="D9" i="9"/>
  <c r="E9" i="9"/>
  <c r="F9" i="9"/>
  <c r="G9" i="9"/>
  <c r="H9" i="9"/>
  <c r="I9" i="9"/>
  <c r="J9" i="9"/>
  <c r="K9" i="9"/>
  <c r="D10" i="9"/>
  <c r="E10" i="9"/>
  <c r="F10" i="9"/>
  <c r="G10" i="9"/>
  <c r="H10" i="9"/>
  <c r="I10" i="9"/>
  <c r="J10" i="9"/>
  <c r="K10" i="9"/>
  <c r="D11" i="9"/>
  <c r="E11" i="9"/>
  <c r="F11" i="9"/>
  <c r="G11" i="9"/>
  <c r="H11" i="9"/>
  <c r="I11" i="9"/>
  <c r="J11" i="9"/>
  <c r="K11" i="9"/>
  <c r="D12" i="9"/>
  <c r="E12" i="9"/>
  <c r="F12" i="9"/>
  <c r="G12" i="9"/>
  <c r="H12" i="9"/>
  <c r="I12" i="9"/>
  <c r="J12" i="9"/>
  <c r="K12" i="9"/>
  <c r="D13" i="9"/>
  <c r="E13" i="9"/>
  <c r="F13" i="9"/>
  <c r="G13" i="9"/>
  <c r="H13" i="9"/>
  <c r="I13" i="9"/>
  <c r="J13" i="9"/>
  <c r="K13" i="9"/>
  <c r="D14" i="9"/>
  <c r="E14" i="9"/>
  <c r="F14" i="9"/>
  <c r="G14" i="9"/>
  <c r="H14" i="9"/>
  <c r="I14" i="9"/>
  <c r="J14" i="9"/>
  <c r="K14" i="9"/>
  <c r="D15" i="9"/>
  <c r="E15" i="9"/>
  <c r="F15" i="9"/>
  <c r="G15" i="9"/>
  <c r="H15" i="9"/>
  <c r="I15" i="9"/>
  <c r="J15" i="9"/>
  <c r="K15" i="9"/>
  <c r="D16" i="9"/>
  <c r="E16" i="9"/>
  <c r="F16" i="9"/>
  <c r="G16" i="9"/>
  <c r="H16" i="9"/>
  <c r="I16" i="9"/>
  <c r="J16" i="9"/>
  <c r="K16" i="9"/>
  <c r="D17" i="9"/>
  <c r="E17" i="9"/>
  <c r="F17" i="9"/>
  <c r="G17" i="9"/>
  <c r="H17" i="9"/>
  <c r="I17" i="9"/>
  <c r="J17" i="9"/>
  <c r="K17" i="9"/>
  <c r="D18" i="9"/>
  <c r="E18" i="9"/>
  <c r="F18" i="9"/>
  <c r="G18" i="9"/>
  <c r="H18" i="9"/>
  <c r="I18" i="9"/>
  <c r="J18" i="9"/>
  <c r="K18" i="9"/>
  <c r="D20" i="9"/>
  <c r="E20" i="9"/>
  <c r="F20" i="9"/>
  <c r="G20" i="9"/>
  <c r="H20" i="9"/>
  <c r="I20" i="9"/>
  <c r="J20" i="9"/>
  <c r="K20" i="9"/>
  <c r="D21" i="9"/>
  <c r="E21" i="9"/>
  <c r="F21" i="9"/>
  <c r="G21" i="9"/>
  <c r="H21" i="9"/>
  <c r="I21" i="9"/>
  <c r="J21" i="9"/>
  <c r="K21" i="9"/>
  <c r="D22" i="9"/>
  <c r="E22" i="9"/>
  <c r="F22" i="9"/>
  <c r="G22" i="9"/>
  <c r="H22" i="9"/>
  <c r="I22" i="9"/>
  <c r="J22" i="9"/>
  <c r="K22" i="9"/>
  <c r="K25" i="9"/>
  <c r="D29" i="9"/>
  <c r="E29" i="9"/>
  <c r="F29" i="9"/>
  <c r="G29" i="9"/>
  <c r="H29" i="9"/>
  <c r="I29" i="9"/>
  <c r="J29" i="9"/>
  <c r="K29" i="9"/>
  <c r="D30" i="9"/>
  <c r="E30" i="9"/>
  <c r="F30" i="9"/>
  <c r="G30" i="9"/>
  <c r="H30" i="9"/>
  <c r="I30" i="9"/>
  <c r="J30" i="9"/>
  <c r="K30" i="9"/>
  <c r="D31" i="9"/>
  <c r="E31" i="9"/>
  <c r="F31" i="9"/>
  <c r="G31" i="9"/>
  <c r="H31" i="9"/>
  <c r="I31" i="9"/>
  <c r="J31" i="9"/>
  <c r="K31" i="9"/>
  <c r="D32" i="9"/>
  <c r="E32" i="9"/>
  <c r="F32" i="9"/>
  <c r="G32" i="9"/>
  <c r="H32" i="9"/>
  <c r="I32" i="9"/>
  <c r="J32" i="9"/>
  <c r="K32" i="9"/>
  <c r="D33" i="9"/>
  <c r="E33" i="9"/>
  <c r="F33" i="9"/>
  <c r="G33" i="9"/>
  <c r="H33" i="9"/>
  <c r="I33" i="9"/>
  <c r="J33" i="9"/>
  <c r="K33" i="9"/>
  <c r="D34" i="9"/>
  <c r="E34" i="9"/>
  <c r="F34" i="9"/>
  <c r="G34" i="9"/>
  <c r="H34" i="9"/>
  <c r="I34" i="9"/>
  <c r="J34" i="9"/>
  <c r="K34" i="9"/>
  <c r="D35" i="9"/>
  <c r="E35" i="9"/>
  <c r="F35" i="9"/>
  <c r="G35" i="9"/>
  <c r="H35" i="9"/>
  <c r="I35" i="9"/>
  <c r="J35" i="9"/>
  <c r="K35" i="9"/>
  <c r="D36" i="9"/>
  <c r="E36" i="9"/>
  <c r="F36" i="9"/>
  <c r="G36" i="9"/>
  <c r="H36" i="9"/>
  <c r="I36" i="9"/>
  <c r="J36" i="9"/>
  <c r="K36" i="9"/>
  <c r="D39" i="9"/>
  <c r="E39" i="9"/>
  <c r="F39" i="9"/>
  <c r="G39" i="9"/>
  <c r="H39" i="9"/>
  <c r="I39" i="9"/>
  <c r="J39" i="9"/>
  <c r="K39" i="9"/>
  <c r="C39" i="9"/>
  <c r="C36" i="9"/>
  <c r="C35" i="9"/>
  <c r="C34" i="9"/>
  <c r="C33" i="9"/>
  <c r="C32" i="9"/>
  <c r="C31" i="9"/>
  <c r="C30" i="9"/>
  <c r="C29" i="9"/>
  <c r="C22" i="9"/>
  <c r="C21" i="9"/>
  <c r="C20" i="9"/>
  <c r="C18" i="9"/>
  <c r="C17" i="9"/>
  <c r="C16" i="9"/>
  <c r="C15" i="9"/>
  <c r="C14" i="9"/>
  <c r="C13" i="9"/>
  <c r="C12" i="9"/>
  <c r="C11" i="9"/>
  <c r="C10" i="9"/>
  <c r="C9" i="9"/>
  <c r="C8" i="9"/>
  <c r="D40" i="7"/>
  <c r="E40" i="7"/>
  <c r="F40" i="7"/>
  <c r="G40" i="7"/>
  <c r="H40" i="7"/>
  <c r="I40" i="7"/>
  <c r="J40" i="7"/>
  <c r="K40" i="7"/>
  <c r="C40" i="7"/>
  <c r="E25" i="7"/>
  <c r="G25" i="7"/>
  <c r="H25" i="7"/>
  <c r="I25" i="7"/>
  <c r="K25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D10" i="7"/>
  <c r="E10" i="7"/>
  <c r="F10" i="7"/>
  <c r="G10" i="7"/>
  <c r="H10" i="7"/>
  <c r="I10" i="7"/>
  <c r="J10" i="7"/>
  <c r="K10" i="7"/>
  <c r="D11" i="7"/>
  <c r="E11" i="7"/>
  <c r="F11" i="7"/>
  <c r="G11" i="7"/>
  <c r="H11" i="7"/>
  <c r="I11" i="7"/>
  <c r="J11" i="7"/>
  <c r="K11" i="7"/>
  <c r="D12" i="7"/>
  <c r="E12" i="7"/>
  <c r="G12" i="7"/>
  <c r="H12" i="7"/>
  <c r="I12" i="7"/>
  <c r="J12" i="7"/>
  <c r="K12" i="7"/>
  <c r="D13" i="7"/>
  <c r="E13" i="7"/>
  <c r="F13" i="7"/>
  <c r="G13" i="7"/>
  <c r="H13" i="7"/>
  <c r="I13" i="7"/>
  <c r="J13" i="7"/>
  <c r="K13" i="7"/>
  <c r="D14" i="7"/>
  <c r="E14" i="7"/>
  <c r="F14" i="7"/>
  <c r="G14" i="7"/>
  <c r="H14" i="7"/>
  <c r="I14" i="7"/>
  <c r="J14" i="7"/>
  <c r="K14" i="7"/>
  <c r="D15" i="7"/>
  <c r="E15" i="7"/>
  <c r="F15" i="7"/>
  <c r="G15" i="7"/>
  <c r="H15" i="7"/>
  <c r="I15" i="7"/>
  <c r="J15" i="7"/>
  <c r="K15" i="7"/>
  <c r="D16" i="7"/>
  <c r="E16" i="7"/>
  <c r="F16" i="7"/>
  <c r="G16" i="7"/>
  <c r="H16" i="7"/>
  <c r="I16" i="7"/>
  <c r="J16" i="7"/>
  <c r="K16" i="7"/>
  <c r="D17" i="7"/>
  <c r="E17" i="7"/>
  <c r="F17" i="7"/>
  <c r="G17" i="7"/>
  <c r="H17" i="7"/>
  <c r="I17" i="7"/>
  <c r="J17" i="7"/>
  <c r="K17" i="7"/>
  <c r="D18" i="7"/>
  <c r="E18" i="7"/>
  <c r="G18" i="7"/>
  <c r="H18" i="7"/>
  <c r="I18" i="7"/>
  <c r="J18" i="7"/>
  <c r="K18" i="7"/>
  <c r="D20" i="7"/>
  <c r="E20" i="7"/>
  <c r="F20" i="7"/>
  <c r="G20" i="7"/>
  <c r="H20" i="7"/>
  <c r="I20" i="7"/>
  <c r="J20" i="7"/>
  <c r="K20" i="7"/>
  <c r="D21" i="7"/>
  <c r="E21" i="7"/>
  <c r="F21" i="7"/>
  <c r="G21" i="7"/>
  <c r="H21" i="7"/>
  <c r="I21" i="7"/>
  <c r="J21" i="7"/>
  <c r="K21" i="7"/>
  <c r="D22" i="7"/>
  <c r="E22" i="7"/>
  <c r="F22" i="7"/>
  <c r="G22" i="7"/>
  <c r="H22" i="7"/>
  <c r="I22" i="7"/>
  <c r="J22" i="7"/>
  <c r="K22" i="7"/>
  <c r="C22" i="7"/>
  <c r="C21" i="7"/>
  <c r="C20" i="7"/>
  <c r="C18" i="7"/>
  <c r="C17" i="7"/>
  <c r="C16" i="7"/>
  <c r="C15" i="7"/>
  <c r="C14" i="7"/>
  <c r="C13" i="7"/>
  <c r="C11" i="7"/>
  <c r="C10" i="7"/>
  <c r="C9" i="7"/>
  <c r="C8" i="7"/>
  <c r="D98" i="7"/>
  <c r="C98" i="7"/>
  <c r="C106" i="7"/>
  <c r="C84" i="7" s="1"/>
  <c r="C25" i="7" s="1"/>
  <c r="D106" i="7"/>
  <c r="D84" i="7" s="1"/>
  <c r="D25" i="7" s="1"/>
  <c r="D59" i="7"/>
  <c r="E59" i="7"/>
  <c r="E7" i="7" s="1"/>
  <c r="F59" i="7"/>
  <c r="F7" i="7" s="1"/>
  <c r="G59" i="7"/>
  <c r="G7" i="7" s="1"/>
  <c r="H59" i="7"/>
  <c r="H7" i="7" s="1"/>
  <c r="I59" i="7"/>
  <c r="I7" i="7" s="1"/>
  <c r="J59" i="7"/>
  <c r="J7" i="7" s="1"/>
  <c r="K59" i="7"/>
  <c r="K7" i="7" s="1"/>
  <c r="C59" i="7"/>
  <c r="C7" i="7" s="1"/>
  <c r="E57" i="8"/>
  <c r="I57" i="8"/>
  <c r="J57" i="8"/>
  <c r="J7" i="8" s="1"/>
  <c r="K57" i="8"/>
  <c r="K7" i="8" s="1"/>
  <c r="D97" i="8"/>
  <c r="E97" i="8"/>
  <c r="I97" i="8"/>
  <c r="J97" i="8"/>
  <c r="K97" i="8"/>
  <c r="D105" i="8"/>
  <c r="D25" i="8" s="1"/>
  <c r="E105" i="8"/>
  <c r="E82" i="8" s="1"/>
  <c r="F25" i="8"/>
  <c r="G25" i="8"/>
  <c r="H25" i="8"/>
  <c r="I105" i="8"/>
  <c r="I25" i="8" s="1"/>
  <c r="J105" i="8"/>
  <c r="J82" i="8" s="1"/>
  <c r="K105" i="8"/>
  <c r="K25" i="8" s="1"/>
  <c r="C105" i="8"/>
  <c r="C82" i="8" s="1"/>
  <c r="C97" i="8"/>
  <c r="C81" i="8"/>
  <c r="D4" i="36"/>
  <c r="E4" i="36"/>
  <c r="G4" i="36"/>
  <c r="D5" i="36"/>
  <c r="E5" i="36"/>
  <c r="G5" i="36"/>
  <c r="D6" i="36"/>
  <c r="E6" i="36"/>
  <c r="G6" i="36"/>
  <c r="D7" i="36"/>
  <c r="E7" i="36"/>
  <c r="G7" i="36"/>
  <c r="D8" i="36"/>
  <c r="E8" i="36"/>
  <c r="G8" i="36"/>
  <c r="D9" i="36"/>
  <c r="E9" i="36"/>
  <c r="G9" i="36"/>
  <c r="D10" i="36"/>
  <c r="E10" i="36"/>
  <c r="G10" i="36"/>
  <c r="D11" i="36"/>
  <c r="E11" i="36"/>
  <c r="G11" i="36"/>
  <c r="D12" i="36"/>
  <c r="E12" i="36"/>
  <c r="G12" i="36"/>
  <c r="D13" i="36"/>
  <c r="E13" i="36"/>
  <c r="G13" i="36"/>
  <c r="D14" i="36"/>
  <c r="E14" i="36"/>
  <c r="G14" i="36"/>
  <c r="D15" i="36"/>
  <c r="E15" i="36"/>
  <c r="G15" i="36"/>
  <c r="D16" i="36"/>
  <c r="E16" i="36"/>
  <c r="G16" i="36"/>
  <c r="D17" i="36"/>
  <c r="E17" i="36"/>
  <c r="G17" i="36"/>
  <c r="D18" i="36"/>
  <c r="E18" i="36"/>
  <c r="G18" i="36"/>
  <c r="D19" i="36"/>
  <c r="E19" i="36"/>
  <c r="G19" i="36"/>
  <c r="D25" i="36"/>
  <c r="E25" i="36"/>
  <c r="G25" i="36"/>
  <c r="D26" i="36"/>
  <c r="E26" i="36"/>
  <c r="F26" i="36"/>
  <c r="G26" i="36"/>
  <c r="D27" i="36"/>
  <c r="E27" i="36"/>
  <c r="G27" i="36"/>
  <c r="D28" i="36"/>
  <c r="E28" i="36"/>
  <c r="F28" i="36"/>
  <c r="G28" i="36"/>
  <c r="D29" i="36"/>
  <c r="E29" i="36"/>
  <c r="G29" i="36"/>
  <c r="D30" i="36"/>
  <c r="E30" i="36"/>
  <c r="G30" i="36"/>
  <c r="D31" i="36"/>
  <c r="E31" i="36"/>
  <c r="G31" i="36"/>
  <c r="D32" i="36"/>
  <c r="E32" i="36"/>
  <c r="G32" i="36"/>
  <c r="C32" i="36"/>
  <c r="C31" i="36"/>
  <c r="C30" i="36"/>
  <c r="C29" i="36"/>
  <c r="C28" i="36"/>
  <c r="C27" i="36"/>
  <c r="C26" i="36"/>
  <c r="C25" i="36"/>
  <c r="C5" i="36"/>
  <c r="C4" i="36"/>
  <c r="D97" i="9"/>
  <c r="E97" i="9"/>
  <c r="F97" i="9"/>
  <c r="G97" i="9"/>
  <c r="H97" i="9"/>
  <c r="I97" i="9"/>
  <c r="J97" i="9"/>
  <c r="K97" i="9"/>
  <c r="C97" i="9"/>
  <c r="E57" i="9"/>
  <c r="F57" i="9"/>
  <c r="G57" i="9"/>
  <c r="H57" i="9"/>
  <c r="I57" i="9"/>
  <c r="I7" i="9" s="1"/>
  <c r="J57" i="9"/>
  <c r="K57" i="9"/>
  <c r="C81" i="9"/>
  <c r="K82" i="9"/>
  <c r="D105" i="9"/>
  <c r="D25" i="9" s="1"/>
  <c r="E105" i="9"/>
  <c r="E25" i="9" s="1"/>
  <c r="F105" i="9"/>
  <c r="F82" i="9" s="1"/>
  <c r="G105" i="9"/>
  <c r="G82" i="9" s="1"/>
  <c r="H105" i="9"/>
  <c r="H25" i="9" s="1"/>
  <c r="I105" i="9"/>
  <c r="I25" i="9" s="1"/>
  <c r="J105" i="9"/>
  <c r="J82" i="9" s="1"/>
  <c r="C105" i="9"/>
  <c r="C25" i="9" s="1"/>
  <c r="J81" i="9" l="1"/>
  <c r="J7" i="9"/>
  <c r="E81" i="9"/>
  <c r="E7" i="9"/>
  <c r="E23" i="9" s="1"/>
  <c r="K81" i="9"/>
  <c r="K7" i="9"/>
  <c r="G7" i="9"/>
  <c r="G23" i="9" s="1"/>
  <c r="F81" i="9"/>
  <c r="F98" i="9" s="1"/>
  <c r="F7" i="9"/>
  <c r="H7" i="9"/>
  <c r="H23" i="9" s="1"/>
  <c r="I7" i="8"/>
  <c r="I23" i="8" s="1"/>
  <c r="E7" i="8"/>
  <c r="E23" i="8" s="1"/>
  <c r="D83" i="7"/>
  <c r="D99" i="7" s="1"/>
  <c r="D7" i="7"/>
  <c r="E40" i="9"/>
  <c r="K40" i="8"/>
  <c r="G40" i="8"/>
  <c r="J40" i="8"/>
  <c r="F40" i="8"/>
  <c r="F40" i="9"/>
  <c r="I40" i="8"/>
  <c r="E40" i="8"/>
  <c r="K81" i="8"/>
  <c r="D40" i="9"/>
  <c r="D23" i="9"/>
  <c r="D40" i="8"/>
  <c r="E81" i="8"/>
  <c r="E98" i="8" s="1"/>
  <c r="D81" i="8"/>
  <c r="I23" i="9"/>
  <c r="J23" i="7"/>
  <c r="J41" i="7" s="1"/>
  <c r="F23" i="7"/>
  <c r="F41" i="7" s="1"/>
  <c r="H40" i="9"/>
  <c r="C42" i="10"/>
  <c r="G40" i="9"/>
  <c r="K40" i="9"/>
  <c r="C98" i="8"/>
  <c r="K98" i="9"/>
  <c r="J98" i="9"/>
  <c r="D82" i="9"/>
  <c r="K23" i="8"/>
  <c r="J23" i="8"/>
  <c r="F23" i="8"/>
  <c r="E23" i="7"/>
  <c r="E41" i="7" s="1"/>
  <c r="I23" i="7"/>
  <c r="I41" i="7" s="1"/>
  <c r="H23" i="7"/>
  <c r="H41" i="7" s="1"/>
  <c r="C83" i="7"/>
  <c r="C99" i="7" s="1"/>
  <c r="J81" i="8"/>
  <c r="J98" i="8" s="1"/>
  <c r="H82" i="9"/>
  <c r="H23" i="8"/>
  <c r="H42" i="8" s="1"/>
  <c r="D23" i="8"/>
  <c r="G81" i="9"/>
  <c r="G98" i="9" s="1"/>
  <c r="C23" i="7"/>
  <c r="C41" i="7" s="1"/>
  <c r="J40" i="9"/>
  <c r="J25" i="9"/>
  <c r="J23" i="9"/>
  <c r="I40" i="9"/>
  <c r="F25" i="9"/>
  <c r="F23" i="9"/>
  <c r="C40" i="8"/>
  <c r="H81" i="9"/>
  <c r="H98" i="9" s="1"/>
  <c r="K23" i="7"/>
  <c r="K41" i="7" s="1"/>
  <c r="G23" i="7"/>
  <c r="G41" i="7" s="1"/>
  <c r="C40" i="9"/>
  <c r="E37" i="36"/>
  <c r="D37" i="36"/>
  <c r="G37" i="36"/>
  <c r="G23" i="8"/>
  <c r="I82" i="8"/>
  <c r="I81" i="8"/>
  <c r="I82" i="9"/>
  <c r="E82" i="9"/>
  <c r="I81" i="9"/>
  <c r="D81" i="9"/>
  <c r="K82" i="8"/>
  <c r="C23" i="9"/>
  <c r="G25" i="9"/>
  <c r="K23" i="9"/>
  <c r="C23" i="8"/>
  <c r="J25" i="8"/>
  <c r="C25" i="8"/>
  <c r="E25" i="8"/>
  <c r="C82" i="9"/>
  <c r="C98" i="9" s="1"/>
  <c r="D82" i="8"/>
  <c r="D23" i="7"/>
  <c r="D41" i="7" s="1"/>
  <c r="C37" i="36"/>
  <c r="K42" i="9" l="1"/>
  <c r="E42" i="9"/>
  <c r="E98" i="9"/>
  <c r="H42" i="9"/>
  <c r="G42" i="9"/>
  <c r="E42" i="8"/>
  <c r="I42" i="8"/>
  <c r="K42" i="8"/>
  <c r="I98" i="9"/>
  <c r="I42" i="9"/>
  <c r="G42" i="8"/>
  <c r="K98" i="8"/>
  <c r="F42" i="8"/>
  <c r="D42" i="9"/>
  <c r="D98" i="9"/>
  <c r="D42" i="8"/>
  <c r="D98" i="8"/>
  <c r="J42" i="8"/>
  <c r="J42" i="9"/>
  <c r="C42" i="9"/>
  <c r="I98" i="8"/>
  <c r="F42" i="9"/>
  <c r="C42" i="8"/>
  <c r="G94" i="36" l="1"/>
  <c r="D77" i="36" l="1"/>
  <c r="E53" i="36"/>
  <c r="E77" i="36" s="1"/>
  <c r="C77" i="36"/>
  <c r="D102" i="36"/>
  <c r="D78" i="36" s="1"/>
  <c r="E102" i="36"/>
  <c r="E78" i="36" s="1"/>
  <c r="G102" i="36"/>
  <c r="C102" i="36"/>
  <c r="D95" i="36" l="1"/>
  <c r="E95" i="36"/>
  <c r="G78" i="36"/>
  <c r="C78" i="36"/>
  <c r="C95" i="36" s="1"/>
  <c r="D23" i="36"/>
  <c r="E23" i="36"/>
  <c r="E3" i="36"/>
  <c r="E21" i="36" s="1"/>
  <c r="D3" i="36"/>
  <c r="D21" i="36" s="1"/>
  <c r="C3" i="36"/>
  <c r="C21" i="36" s="1"/>
  <c r="G21" i="36"/>
  <c r="D8" i="17"/>
  <c r="F8" i="17"/>
  <c r="G8" i="17"/>
  <c r="H8" i="17"/>
  <c r="D9" i="17"/>
  <c r="F9" i="17"/>
  <c r="G9" i="17"/>
  <c r="H9" i="17"/>
  <c r="D10" i="17"/>
  <c r="E10" i="17"/>
  <c r="F10" i="17"/>
  <c r="G10" i="17"/>
  <c r="H10" i="17"/>
  <c r="D11" i="17"/>
  <c r="E11" i="17"/>
  <c r="F11" i="17"/>
  <c r="G11" i="17"/>
  <c r="H11" i="17"/>
  <c r="D12" i="17"/>
  <c r="E12" i="17"/>
  <c r="F12" i="17"/>
  <c r="G12" i="17"/>
  <c r="H12" i="17"/>
  <c r="D13" i="17"/>
  <c r="E13" i="17"/>
  <c r="F13" i="17"/>
  <c r="G13" i="17"/>
  <c r="H13" i="17"/>
  <c r="D14" i="17"/>
  <c r="E14" i="17"/>
  <c r="F14" i="17"/>
  <c r="G14" i="17"/>
  <c r="H14" i="17"/>
  <c r="D15" i="17"/>
  <c r="E15" i="17"/>
  <c r="F15" i="17"/>
  <c r="G15" i="17"/>
  <c r="H15" i="17"/>
  <c r="D16" i="17"/>
  <c r="E16" i="17"/>
  <c r="F16" i="17"/>
  <c r="H16" i="17"/>
  <c r="D17" i="17"/>
  <c r="E17" i="17"/>
  <c r="F17" i="17"/>
  <c r="G17" i="17"/>
  <c r="H17" i="17"/>
  <c r="D18" i="17"/>
  <c r="E18" i="17"/>
  <c r="F18" i="17"/>
  <c r="G18" i="17"/>
  <c r="H18" i="17"/>
  <c r="D20" i="17"/>
  <c r="E20" i="17"/>
  <c r="F20" i="17"/>
  <c r="G20" i="17"/>
  <c r="H20" i="17"/>
  <c r="D21" i="17"/>
  <c r="E21" i="17"/>
  <c r="F21" i="17"/>
  <c r="G21" i="17"/>
  <c r="H21" i="17"/>
  <c r="D22" i="17"/>
  <c r="E22" i="17"/>
  <c r="F22" i="17"/>
  <c r="H22" i="17"/>
  <c r="D25" i="17"/>
  <c r="E25" i="17"/>
  <c r="F25" i="17"/>
  <c r="G25" i="17"/>
  <c r="H25" i="17"/>
  <c r="D29" i="17"/>
  <c r="E29" i="17"/>
  <c r="F29" i="17"/>
  <c r="G29" i="17"/>
  <c r="H29" i="17"/>
  <c r="D30" i="17"/>
  <c r="E30" i="17"/>
  <c r="F30" i="17"/>
  <c r="G30" i="17"/>
  <c r="H30" i="17"/>
  <c r="D31" i="17"/>
  <c r="E31" i="17"/>
  <c r="F31" i="17"/>
  <c r="G31" i="17"/>
  <c r="H31" i="17"/>
  <c r="D32" i="17"/>
  <c r="E32" i="17"/>
  <c r="F32" i="17"/>
  <c r="G32" i="17"/>
  <c r="H32" i="17"/>
  <c r="D33" i="17"/>
  <c r="E33" i="17"/>
  <c r="F33" i="17"/>
  <c r="G33" i="17"/>
  <c r="H33" i="17"/>
  <c r="D34" i="17"/>
  <c r="E34" i="17"/>
  <c r="F34" i="17"/>
  <c r="G34" i="17"/>
  <c r="H34" i="17"/>
  <c r="D35" i="17"/>
  <c r="E35" i="17"/>
  <c r="F35" i="17"/>
  <c r="G35" i="17"/>
  <c r="H35" i="17"/>
  <c r="D36" i="17"/>
  <c r="E36" i="17"/>
  <c r="F36" i="17"/>
  <c r="G36" i="17"/>
  <c r="H36" i="17"/>
  <c r="D39" i="17"/>
  <c r="E39" i="17"/>
  <c r="F39" i="17"/>
  <c r="G39" i="17"/>
  <c r="C39" i="17"/>
  <c r="C36" i="17"/>
  <c r="C35" i="17"/>
  <c r="C34" i="17"/>
  <c r="C33" i="17"/>
  <c r="C32" i="17"/>
  <c r="C31" i="17"/>
  <c r="C30" i="17"/>
  <c r="C29" i="17"/>
  <c r="C25" i="17"/>
  <c r="C22" i="17"/>
  <c r="C21" i="17"/>
  <c r="C20" i="17"/>
  <c r="C18" i="17"/>
  <c r="C17" i="17"/>
  <c r="C16" i="17"/>
  <c r="C15" i="17"/>
  <c r="C14" i="17"/>
  <c r="C13" i="17"/>
  <c r="C12" i="17"/>
  <c r="C11" i="17"/>
  <c r="C10" i="17"/>
  <c r="C9" i="17"/>
  <c r="C8" i="17"/>
  <c r="C56" i="37"/>
  <c r="C9" i="37" s="1"/>
  <c r="G48" i="22"/>
  <c r="D79" i="22"/>
  <c r="C79" i="22"/>
  <c r="C23" i="36" l="1"/>
  <c r="C38" i="36" s="1"/>
  <c r="E38" i="36"/>
  <c r="D38" i="36"/>
  <c r="G23" i="36"/>
  <c r="G38" i="36" s="1"/>
  <c r="G95" i="36"/>
  <c r="C40" i="17"/>
  <c r="G40" i="17"/>
  <c r="C23" i="17"/>
  <c r="E23" i="17"/>
  <c r="F40" i="17"/>
  <c r="H23" i="17"/>
  <c r="G23" i="17"/>
  <c r="H40" i="17"/>
  <c r="E40" i="17"/>
  <c r="F23" i="17"/>
  <c r="D23" i="17"/>
  <c r="D40" i="17"/>
  <c r="C41" i="17" l="1"/>
  <c r="D41" i="17"/>
  <c r="E41" i="17"/>
  <c r="H41" i="17"/>
  <c r="G41" i="17"/>
  <c r="F41" i="17"/>
  <c r="C39" i="42"/>
  <c r="F101" i="36" l="1"/>
  <c r="F100" i="36"/>
  <c r="F29" i="36"/>
  <c r="F27" i="36"/>
  <c r="F32" i="36"/>
  <c r="F31" i="36"/>
  <c r="F30" i="36"/>
  <c r="F76" i="36"/>
  <c r="F20" i="36" s="1"/>
  <c r="F75" i="36"/>
  <c r="F19" i="36" s="1"/>
  <c r="F74" i="36"/>
  <c r="F18" i="36" s="1"/>
  <c r="F73" i="36"/>
  <c r="F17" i="36" s="1"/>
  <c r="F72" i="36"/>
  <c r="F16" i="36" s="1"/>
  <c r="F71" i="36"/>
  <c r="F15" i="36" s="1"/>
  <c r="F70" i="36"/>
  <c r="F13" i="36" s="1"/>
  <c r="F69" i="36"/>
  <c r="F12" i="36" s="1"/>
  <c r="F68" i="36"/>
  <c r="F67" i="36"/>
  <c r="F66" i="36"/>
  <c r="F11" i="36" s="1"/>
  <c r="F65" i="36"/>
  <c r="F10" i="36" s="1"/>
  <c r="F64" i="36"/>
  <c r="F63" i="36"/>
  <c r="F62" i="36"/>
  <c r="F61" i="36"/>
  <c r="F8" i="36" s="1"/>
  <c r="F60" i="36"/>
  <c r="F7" i="36" s="1"/>
  <c r="F59" i="36"/>
  <c r="F58" i="36"/>
  <c r="F57" i="36"/>
  <c r="F56" i="36"/>
  <c r="F55" i="36"/>
  <c r="F5" i="36" s="1"/>
  <c r="F54" i="36"/>
  <c r="F4" i="36" s="1"/>
  <c r="F52" i="36"/>
  <c r="F50" i="36"/>
  <c r="F49" i="36"/>
  <c r="F48" i="36"/>
  <c r="F47" i="36"/>
  <c r="F46" i="36"/>
  <c r="F45" i="36"/>
  <c r="F6" i="36" l="1"/>
  <c r="F14" i="36"/>
  <c r="F9" i="36"/>
  <c r="F25" i="36"/>
  <c r="F37" i="36" s="1"/>
  <c r="F102" i="36"/>
  <c r="F78" i="36" s="1"/>
  <c r="F53" i="36"/>
  <c r="F77" i="36" s="1"/>
  <c r="D8" i="38"/>
  <c r="E8" i="38"/>
  <c r="F8" i="38"/>
  <c r="D9" i="38"/>
  <c r="E9" i="38"/>
  <c r="F9" i="38"/>
  <c r="D10" i="38"/>
  <c r="D11" i="38"/>
  <c r="D12" i="38"/>
  <c r="G12" i="38"/>
  <c r="H12" i="38"/>
  <c r="D13" i="38"/>
  <c r="D14" i="38"/>
  <c r="E14" i="38"/>
  <c r="F14" i="38"/>
  <c r="D15" i="38"/>
  <c r="E15" i="38"/>
  <c r="F15" i="38"/>
  <c r="G15" i="38"/>
  <c r="H15" i="38"/>
  <c r="D16" i="38"/>
  <c r="E16" i="38"/>
  <c r="F16" i="38"/>
  <c r="H16" i="38"/>
  <c r="D17" i="38"/>
  <c r="E17" i="38"/>
  <c r="F17" i="38"/>
  <c r="D18" i="38"/>
  <c r="E18" i="38"/>
  <c r="D20" i="38"/>
  <c r="E20" i="38"/>
  <c r="F20" i="38"/>
  <c r="G20" i="38"/>
  <c r="H20" i="38"/>
  <c r="D21" i="38"/>
  <c r="E21" i="38"/>
  <c r="F21" i="38"/>
  <c r="G21" i="38"/>
  <c r="H21" i="38"/>
  <c r="D22" i="38"/>
  <c r="E22" i="38"/>
  <c r="F22" i="38"/>
  <c r="G22" i="38"/>
  <c r="H22" i="38"/>
  <c r="D29" i="38"/>
  <c r="E29" i="38"/>
  <c r="F29" i="38"/>
  <c r="G29" i="38"/>
  <c r="H29" i="38"/>
  <c r="D30" i="38"/>
  <c r="E30" i="38"/>
  <c r="F30" i="38"/>
  <c r="G30" i="38"/>
  <c r="H30" i="38"/>
  <c r="D31" i="38"/>
  <c r="E31" i="38"/>
  <c r="F31" i="38"/>
  <c r="G31" i="38"/>
  <c r="H31" i="38"/>
  <c r="D32" i="38"/>
  <c r="E32" i="38"/>
  <c r="F32" i="38"/>
  <c r="G32" i="38"/>
  <c r="H32" i="38"/>
  <c r="D33" i="38"/>
  <c r="E33" i="38"/>
  <c r="F33" i="38"/>
  <c r="G33" i="38"/>
  <c r="H33" i="38"/>
  <c r="D34" i="38"/>
  <c r="E34" i="38"/>
  <c r="F34" i="38"/>
  <c r="G34" i="38"/>
  <c r="H34" i="38"/>
  <c r="D35" i="38"/>
  <c r="E35" i="38"/>
  <c r="F35" i="38"/>
  <c r="G35" i="38"/>
  <c r="H35" i="38"/>
  <c r="D36" i="38"/>
  <c r="E36" i="38"/>
  <c r="F36" i="38"/>
  <c r="G36" i="38"/>
  <c r="D39" i="38"/>
  <c r="E39" i="38"/>
  <c r="F39" i="38"/>
  <c r="G39" i="38"/>
  <c r="H39" i="38"/>
  <c r="C25" i="38"/>
  <c r="C39" i="38"/>
  <c r="C36" i="38"/>
  <c r="C35" i="38"/>
  <c r="C34" i="38"/>
  <c r="C33" i="38"/>
  <c r="C32" i="38"/>
  <c r="C31" i="38"/>
  <c r="C30" i="38"/>
  <c r="C29" i="38"/>
  <c r="C22" i="38"/>
  <c r="C21" i="38"/>
  <c r="C20" i="38"/>
  <c r="C18" i="38"/>
  <c r="C17" i="38"/>
  <c r="C16" i="38"/>
  <c r="C15" i="38"/>
  <c r="C14" i="38"/>
  <c r="C13" i="38"/>
  <c r="C11" i="38"/>
  <c r="C10" i="38"/>
  <c r="C9" i="38"/>
  <c r="C8" i="38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D12" i="40"/>
  <c r="E12" i="40"/>
  <c r="F12" i="40"/>
  <c r="G12" i="40"/>
  <c r="H12" i="40"/>
  <c r="D13" i="40"/>
  <c r="E13" i="40"/>
  <c r="F13" i="40"/>
  <c r="G13" i="40"/>
  <c r="H13" i="40"/>
  <c r="D14" i="40"/>
  <c r="E14" i="40"/>
  <c r="F14" i="40"/>
  <c r="G14" i="40"/>
  <c r="H14" i="40"/>
  <c r="D15" i="40"/>
  <c r="E15" i="40"/>
  <c r="F15" i="40"/>
  <c r="G15" i="40"/>
  <c r="H15" i="40"/>
  <c r="D16" i="40"/>
  <c r="E16" i="40"/>
  <c r="F16" i="40"/>
  <c r="G16" i="40"/>
  <c r="H16" i="40"/>
  <c r="D17" i="40"/>
  <c r="E17" i="40"/>
  <c r="F17" i="40"/>
  <c r="G17" i="40"/>
  <c r="H17" i="40"/>
  <c r="D18" i="40"/>
  <c r="E18" i="40"/>
  <c r="F18" i="40"/>
  <c r="G18" i="40"/>
  <c r="H18" i="40"/>
  <c r="D20" i="40"/>
  <c r="E20" i="40"/>
  <c r="F20" i="40"/>
  <c r="G20" i="40"/>
  <c r="H20" i="40"/>
  <c r="D21" i="40"/>
  <c r="E21" i="40"/>
  <c r="F21" i="40"/>
  <c r="G21" i="40"/>
  <c r="H21" i="40"/>
  <c r="D22" i="40"/>
  <c r="E22" i="40"/>
  <c r="F22" i="40"/>
  <c r="G22" i="40"/>
  <c r="H22" i="40"/>
  <c r="D29" i="40"/>
  <c r="E29" i="40"/>
  <c r="F29" i="40"/>
  <c r="G29" i="40"/>
  <c r="H29" i="40"/>
  <c r="D30" i="40"/>
  <c r="E30" i="40"/>
  <c r="F30" i="40"/>
  <c r="G30" i="40"/>
  <c r="H30" i="40"/>
  <c r="D31" i="40"/>
  <c r="E31" i="40"/>
  <c r="F31" i="40"/>
  <c r="G31" i="40"/>
  <c r="H31" i="40"/>
  <c r="D32" i="40"/>
  <c r="E32" i="40"/>
  <c r="F32" i="40"/>
  <c r="G32" i="40"/>
  <c r="H32" i="40"/>
  <c r="D33" i="40"/>
  <c r="E33" i="40"/>
  <c r="F33" i="40"/>
  <c r="G33" i="40"/>
  <c r="H33" i="40"/>
  <c r="D34" i="40"/>
  <c r="E34" i="40"/>
  <c r="F34" i="40"/>
  <c r="G34" i="40"/>
  <c r="H34" i="40"/>
  <c r="D35" i="40"/>
  <c r="E35" i="40"/>
  <c r="F35" i="40"/>
  <c r="G35" i="40"/>
  <c r="H35" i="40"/>
  <c r="C35" i="40"/>
  <c r="C34" i="40"/>
  <c r="C33" i="40"/>
  <c r="C32" i="40"/>
  <c r="C31" i="40"/>
  <c r="C30" i="40"/>
  <c r="C29" i="40"/>
  <c r="C22" i="40"/>
  <c r="C21" i="40"/>
  <c r="C20" i="40"/>
  <c r="C18" i="40"/>
  <c r="C17" i="40"/>
  <c r="C16" i="40"/>
  <c r="C15" i="40"/>
  <c r="C14" i="40"/>
  <c r="C13" i="40"/>
  <c r="C12" i="40"/>
  <c r="C11" i="40"/>
  <c r="C10" i="40"/>
  <c r="C9" i="40"/>
  <c r="C8" i="40"/>
  <c r="D25" i="40"/>
  <c r="E25" i="40"/>
  <c r="F25" i="40"/>
  <c r="G25" i="40"/>
  <c r="H25" i="40"/>
  <c r="C25" i="40"/>
  <c r="C35" i="42"/>
  <c r="C34" i="42"/>
  <c r="C33" i="42"/>
  <c r="C32" i="42"/>
  <c r="C31" i="42"/>
  <c r="C30" i="42"/>
  <c r="C29" i="42"/>
  <c r="C22" i="42"/>
  <c r="C21" i="42"/>
  <c r="C20" i="42"/>
  <c r="C18" i="42"/>
  <c r="C17" i="42"/>
  <c r="C16" i="42"/>
  <c r="C15" i="42"/>
  <c r="C14" i="42"/>
  <c r="C13" i="42"/>
  <c r="C12" i="42"/>
  <c r="C11" i="42"/>
  <c r="C10" i="42"/>
  <c r="C8" i="42"/>
  <c r="G25" i="42"/>
  <c r="G41" i="42" s="1"/>
  <c r="H25" i="42"/>
  <c r="H41" i="42" s="1"/>
  <c r="D25" i="42"/>
  <c r="D41" i="42" s="1"/>
  <c r="E25" i="42"/>
  <c r="E41" i="42" s="1"/>
  <c r="F25" i="42"/>
  <c r="F41" i="42" s="1"/>
  <c r="C25" i="42"/>
  <c r="D25" i="38"/>
  <c r="E25" i="38"/>
  <c r="F25" i="38"/>
  <c r="H25" i="38"/>
  <c r="E10" i="14"/>
  <c r="F10" i="14"/>
  <c r="E11" i="14"/>
  <c r="F11" i="14"/>
  <c r="G11" i="14"/>
  <c r="F13" i="14"/>
  <c r="E14" i="14"/>
  <c r="F14" i="14"/>
  <c r="G14" i="14"/>
  <c r="E21" i="14"/>
  <c r="D25" i="14"/>
  <c r="D29" i="14"/>
  <c r="D30" i="14"/>
  <c r="D31" i="14"/>
  <c r="D32" i="14"/>
  <c r="E32" i="14"/>
  <c r="F32" i="14"/>
  <c r="G32" i="14"/>
  <c r="H32" i="14"/>
  <c r="D33" i="14"/>
  <c r="D34" i="14"/>
  <c r="D35" i="14"/>
  <c r="E35" i="14"/>
  <c r="F35" i="14"/>
  <c r="G35" i="14"/>
  <c r="H35" i="14"/>
  <c r="D36" i="14"/>
  <c r="E36" i="14"/>
  <c r="F36" i="14"/>
  <c r="G36" i="14"/>
  <c r="H36" i="14"/>
  <c r="D39" i="14"/>
  <c r="E39" i="14"/>
  <c r="F39" i="14"/>
  <c r="G39" i="14"/>
  <c r="H39" i="14"/>
  <c r="C25" i="14"/>
  <c r="C39" i="14"/>
  <c r="C36" i="14"/>
  <c r="C35" i="14"/>
  <c r="C34" i="14"/>
  <c r="C33" i="14"/>
  <c r="C32" i="14"/>
  <c r="C31" i="14"/>
  <c r="C30" i="14"/>
  <c r="C29" i="14"/>
  <c r="C14" i="14"/>
  <c r="C13" i="14"/>
  <c r="C10" i="14"/>
  <c r="C9" i="14"/>
  <c r="C8" i="14"/>
  <c r="D8" i="13"/>
  <c r="D9" i="13"/>
  <c r="E9" i="13"/>
  <c r="F9" i="13"/>
  <c r="G9" i="13"/>
  <c r="H9" i="13"/>
  <c r="D10" i="13"/>
  <c r="E10" i="13"/>
  <c r="F10" i="13"/>
  <c r="G10" i="13"/>
  <c r="H10" i="13"/>
  <c r="D11" i="13"/>
  <c r="E11" i="13"/>
  <c r="F11" i="13"/>
  <c r="H11" i="13"/>
  <c r="D12" i="13"/>
  <c r="E12" i="13"/>
  <c r="F12" i="13"/>
  <c r="G12" i="13"/>
  <c r="H12" i="13"/>
  <c r="D13" i="13"/>
  <c r="E13" i="13"/>
  <c r="F13" i="13"/>
  <c r="G13" i="13"/>
  <c r="H13" i="13"/>
  <c r="D14" i="13"/>
  <c r="E14" i="13"/>
  <c r="G14" i="13"/>
  <c r="H14" i="13"/>
  <c r="D15" i="13"/>
  <c r="E15" i="13"/>
  <c r="F15" i="13"/>
  <c r="G15" i="13"/>
  <c r="H15" i="13"/>
  <c r="D16" i="13"/>
  <c r="E16" i="13"/>
  <c r="F16" i="13"/>
  <c r="G16" i="13"/>
  <c r="H16" i="13"/>
  <c r="D17" i="13"/>
  <c r="E17" i="13"/>
  <c r="F17" i="13"/>
  <c r="G17" i="13"/>
  <c r="H17" i="13"/>
  <c r="D18" i="13"/>
  <c r="E18" i="13"/>
  <c r="F18" i="13"/>
  <c r="G18" i="13"/>
  <c r="H18" i="13"/>
  <c r="D20" i="13"/>
  <c r="E20" i="13"/>
  <c r="F20" i="13"/>
  <c r="G20" i="13"/>
  <c r="H20" i="13"/>
  <c r="D21" i="13"/>
  <c r="E21" i="13"/>
  <c r="F21" i="13"/>
  <c r="G21" i="13"/>
  <c r="H21" i="13"/>
  <c r="D22" i="13"/>
  <c r="E22" i="13"/>
  <c r="F22" i="13"/>
  <c r="G22" i="13"/>
  <c r="H22" i="13"/>
  <c r="D29" i="13"/>
  <c r="E29" i="13"/>
  <c r="F29" i="13"/>
  <c r="G29" i="13"/>
  <c r="H29" i="13"/>
  <c r="D30" i="13"/>
  <c r="E30" i="13"/>
  <c r="F30" i="13"/>
  <c r="D31" i="13"/>
  <c r="E31" i="13"/>
  <c r="F31" i="13"/>
  <c r="H31" i="13"/>
  <c r="D32" i="13"/>
  <c r="E32" i="13"/>
  <c r="F32" i="13"/>
  <c r="G32" i="13"/>
  <c r="H32" i="13"/>
  <c r="D33" i="13"/>
  <c r="E33" i="13"/>
  <c r="F33" i="13"/>
  <c r="G33" i="13"/>
  <c r="H33" i="13"/>
  <c r="D34" i="13"/>
  <c r="E34" i="13"/>
  <c r="F34" i="13"/>
  <c r="G34" i="13"/>
  <c r="H34" i="13"/>
  <c r="D35" i="13"/>
  <c r="E35" i="13"/>
  <c r="F35" i="13"/>
  <c r="G35" i="13"/>
  <c r="H35" i="13"/>
  <c r="D36" i="13"/>
  <c r="E36" i="13"/>
  <c r="F36" i="13"/>
  <c r="G36" i="13"/>
  <c r="H36" i="13"/>
  <c r="C36" i="13"/>
  <c r="C35" i="13"/>
  <c r="C34" i="13"/>
  <c r="C33" i="13"/>
  <c r="C32" i="13"/>
  <c r="C31" i="13"/>
  <c r="C30" i="13"/>
  <c r="C29" i="13"/>
  <c r="C22" i="13"/>
  <c r="C21" i="13"/>
  <c r="C20" i="13"/>
  <c r="C18" i="13"/>
  <c r="C17" i="13"/>
  <c r="C16" i="13"/>
  <c r="C15" i="13"/>
  <c r="C14" i="13"/>
  <c r="C13" i="13"/>
  <c r="C12" i="13"/>
  <c r="C11" i="13"/>
  <c r="C10" i="13"/>
  <c r="C9" i="13"/>
  <c r="C8" i="13"/>
  <c r="D25" i="13"/>
  <c r="E25" i="13"/>
  <c r="G25" i="13"/>
  <c r="F25" i="13"/>
  <c r="H25" i="13"/>
  <c r="C25" i="13"/>
  <c r="C36" i="39"/>
  <c r="C35" i="39"/>
  <c r="C34" i="39"/>
  <c r="C33" i="39"/>
  <c r="C32" i="39"/>
  <c r="C31" i="39"/>
  <c r="C30" i="39"/>
  <c r="C29" i="39"/>
  <c r="C22" i="39"/>
  <c r="C21" i="39"/>
  <c r="C20" i="39"/>
  <c r="C18" i="39"/>
  <c r="C17" i="39"/>
  <c r="C16" i="39"/>
  <c r="C15" i="39"/>
  <c r="C14" i="39"/>
  <c r="C13" i="39"/>
  <c r="C12" i="39"/>
  <c r="C11" i="39"/>
  <c r="C10" i="39"/>
  <c r="C8" i="39"/>
  <c r="C96" i="32"/>
  <c r="D80" i="32"/>
  <c r="G80" i="32"/>
  <c r="H80" i="32"/>
  <c r="C80" i="32"/>
  <c r="C40" i="4"/>
  <c r="C38" i="4"/>
  <c r="C37" i="4"/>
  <c r="C36" i="4"/>
  <c r="C34" i="4"/>
  <c r="C33" i="4"/>
  <c r="C32" i="4"/>
  <c r="C31" i="4"/>
  <c r="C30" i="4"/>
  <c r="C23" i="4"/>
  <c r="C22" i="4"/>
  <c r="C19" i="4"/>
  <c r="C18" i="4"/>
  <c r="C17" i="4"/>
  <c r="C16" i="4"/>
  <c r="C15" i="4"/>
  <c r="C14" i="4"/>
  <c r="C13" i="4"/>
  <c r="C12" i="4"/>
  <c r="C11" i="4"/>
  <c r="C9" i="4"/>
  <c r="E98" i="4"/>
  <c r="F98" i="4"/>
  <c r="G98" i="4"/>
  <c r="H98" i="4"/>
  <c r="D106" i="4"/>
  <c r="D83" i="4" s="1"/>
  <c r="E106" i="4"/>
  <c r="E83" i="4" s="1"/>
  <c r="E26" i="4" s="1"/>
  <c r="F106" i="4"/>
  <c r="F83" i="4" s="1"/>
  <c r="F26" i="4" s="1"/>
  <c r="G106" i="4"/>
  <c r="G83" i="4" s="1"/>
  <c r="G26" i="4" s="1"/>
  <c r="H106" i="4"/>
  <c r="H83" i="4" s="1"/>
  <c r="H26" i="4" s="1"/>
  <c r="I106" i="4"/>
  <c r="J106" i="4"/>
  <c r="J83" i="4" s="1"/>
  <c r="J26" i="4" s="1"/>
  <c r="J42" i="4" s="1"/>
  <c r="C106" i="4"/>
  <c r="C83" i="4" s="1"/>
  <c r="D82" i="4"/>
  <c r="E82" i="4"/>
  <c r="F82" i="4"/>
  <c r="G82" i="4"/>
  <c r="H82" i="4"/>
  <c r="C82" i="4"/>
  <c r="I82" i="4"/>
  <c r="G77" i="22" l="1"/>
  <c r="D26" i="4"/>
  <c r="I83" i="4"/>
  <c r="F95" i="36"/>
  <c r="J99" i="4"/>
  <c r="F99" i="4"/>
  <c r="F23" i="36"/>
  <c r="H99" i="4"/>
  <c r="G99" i="4"/>
  <c r="E99" i="4"/>
  <c r="C99" i="4"/>
  <c r="C23" i="14"/>
  <c r="E23" i="40"/>
  <c r="G23" i="14"/>
  <c r="F3" i="36"/>
  <c r="F21" i="36" s="1"/>
  <c r="F38" i="36" s="1"/>
  <c r="G40" i="14"/>
  <c r="C41" i="4"/>
  <c r="G40" i="38"/>
  <c r="C40" i="42"/>
  <c r="H40" i="14"/>
  <c r="G40" i="13"/>
  <c r="H40" i="13"/>
  <c r="G40" i="40"/>
  <c r="C23" i="42"/>
  <c r="F23" i="39"/>
  <c r="C40" i="38"/>
  <c r="C40" i="14"/>
  <c r="D40" i="14"/>
  <c r="C40" i="13"/>
  <c r="G40" i="39"/>
  <c r="F24" i="4"/>
  <c r="H24" i="4"/>
  <c r="G24" i="4"/>
  <c r="E24" i="4"/>
  <c r="C24" i="4"/>
  <c r="D24" i="4"/>
  <c r="D23" i="39"/>
  <c r="D23" i="13"/>
  <c r="C23" i="13"/>
  <c r="E23" i="13"/>
  <c r="F23" i="13"/>
  <c r="G23" i="13"/>
  <c r="G23" i="38"/>
  <c r="C23" i="38"/>
  <c r="D23" i="14"/>
  <c r="G23" i="40"/>
  <c r="H23" i="14"/>
  <c r="E23" i="39"/>
  <c r="H23" i="39"/>
  <c r="F23" i="14"/>
  <c r="F23" i="38"/>
  <c r="E23" i="38"/>
  <c r="E23" i="14"/>
  <c r="F23" i="40"/>
  <c r="C40" i="40"/>
  <c r="E40" i="40"/>
  <c r="H40" i="40"/>
  <c r="D40" i="40"/>
  <c r="E40" i="38"/>
  <c r="D40" i="39"/>
  <c r="C40" i="39"/>
  <c r="D41" i="4"/>
  <c r="H41" i="4"/>
  <c r="G41" i="4"/>
  <c r="F41" i="4"/>
  <c r="E41" i="4"/>
  <c r="F40" i="40"/>
  <c r="H40" i="38"/>
  <c r="F40" i="38"/>
  <c r="D40" i="38"/>
  <c r="F40" i="14"/>
  <c r="E40" i="14"/>
  <c r="F40" i="13"/>
  <c r="E40" i="13"/>
  <c r="D40" i="13"/>
  <c r="H40" i="39"/>
  <c r="F40" i="39"/>
  <c r="E40" i="39"/>
  <c r="C23" i="40"/>
  <c r="D23" i="40"/>
  <c r="H23" i="40"/>
  <c r="H23" i="38"/>
  <c r="D23" i="38"/>
  <c r="H23" i="13"/>
  <c r="C23" i="39"/>
  <c r="D104" i="32"/>
  <c r="D97" i="32" s="1"/>
  <c r="G104" i="32"/>
  <c r="G81" i="32" s="1"/>
  <c r="G97" i="32" s="1"/>
  <c r="H103" i="32"/>
  <c r="H81" i="32" s="1"/>
  <c r="H97" i="32" s="1"/>
  <c r="C104" i="32"/>
  <c r="C97" i="32" s="1"/>
  <c r="I99" i="4" l="1"/>
  <c r="I26" i="4"/>
  <c r="I42" i="4" s="1"/>
  <c r="D42" i="4"/>
  <c r="C41" i="38"/>
  <c r="H41" i="14"/>
  <c r="D41" i="38"/>
  <c r="G42" i="4"/>
  <c r="H41" i="38"/>
  <c r="H42" i="4"/>
  <c r="D41" i="14"/>
  <c r="F41" i="14"/>
  <c r="C41" i="42"/>
  <c r="E42" i="4"/>
  <c r="F42" i="4"/>
  <c r="C41" i="13"/>
  <c r="D99" i="4"/>
  <c r="E41" i="39"/>
  <c r="D41" i="13"/>
  <c r="C41" i="14"/>
  <c r="G41" i="14"/>
  <c r="G41" i="38"/>
  <c r="F41" i="38"/>
  <c r="G41" i="39"/>
  <c r="E41" i="14"/>
  <c r="H41" i="40"/>
  <c r="F41" i="39"/>
  <c r="D41" i="39"/>
  <c r="H41" i="39"/>
  <c r="C41" i="40"/>
  <c r="D41" i="40"/>
  <c r="F41" i="40"/>
  <c r="G41" i="40"/>
  <c r="E41" i="40"/>
  <c r="E41" i="38"/>
  <c r="H41" i="13"/>
  <c r="G41" i="13"/>
  <c r="F41" i="13"/>
  <c r="E41" i="13"/>
  <c r="C26" i="4"/>
  <c r="C42" i="4" s="1"/>
  <c r="C25" i="39"/>
  <c r="C41" i="39" s="1"/>
  <c r="F75" i="22" l="1"/>
  <c r="E31" i="1" l="1"/>
  <c r="F31" i="1"/>
  <c r="G31" i="1"/>
  <c r="H31" i="1"/>
  <c r="L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E32" i="1"/>
  <c r="F32" i="1"/>
  <c r="G32" i="1"/>
  <c r="H32" i="1"/>
  <c r="I32" i="1"/>
  <c r="J32" i="1"/>
  <c r="K32" i="1"/>
  <c r="L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E33" i="1"/>
  <c r="F33" i="1"/>
  <c r="G33" i="1"/>
  <c r="H33" i="1"/>
  <c r="I33" i="1"/>
  <c r="J33" i="1"/>
  <c r="K33" i="1"/>
  <c r="L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E34" i="1"/>
  <c r="F34" i="1"/>
  <c r="G34" i="1"/>
  <c r="H34" i="1"/>
  <c r="I34" i="1"/>
  <c r="J34" i="1"/>
  <c r="K34" i="1"/>
  <c r="L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E35" i="1"/>
  <c r="F35" i="1"/>
  <c r="G35" i="1"/>
  <c r="H35" i="1"/>
  <c r="I35" i="1"/>
  <c r="J35" i="1"/>
  <c r="K35" i="1"/>
  <c r="L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E36" i="1"/>
  <c r="F36" i="1"/>
  <c r="G36" i="1"/>
  <c r="H36" i="1"/>
  <c r="I36" i="1"/>
  <c r="J36" i="1"/>
  <c r="K36" i="1"/>
  <c r="L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E37" i="1"/>
  <c r="F37" i="1"/>
  <c r="G37" i="1"/>
  <c r="H37" i="1"/>
  <c r="I37" i="1"/>
  <c r="J37" i="1"/>
  <c r="K37" i="1"/>
  <c r="L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E38" i="1"/>
  <c r="F38" i="1"/>
  <c r="I38" i="1"/>
  <c r="J38" i="1"/>
  <c r="K38" i="1"/>
  <c r="L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E41" i="1"/>
  <c r="F41" i="1"/>
  <c r="G41" i="1"/>
  <c r="I41" i="1"/>
  <c r="J41" i="1"/>
  <c r="K41" i="1"/>
  <c r="L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C38" i="1"/>
  <c r="C37" i="1"/>
  <c r="C36" i="1"/>
  <c r="C35" i="1"/>
  <c r="C34" i="1"/>
  <c r="C33" i="1"/>
  <c r="C32" i="1"/>
  <c r="C31" i="1"/>
  <c r="E10" i="1"/>
  <c r="F10" i="1"/>
  <c r="G10" i="1"/>
  <c r="H10" i="1"/>
  <c r="I10" i="1"/>
  <c r="J10" i="1"/>
  <c r="K10" i="1"/>
  <c r="L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E11" i="1"/>
  <c r="F11" i="1"/>
  <c r="G11" i="1"/>
  <c r="H11" i="1"/>
  <c r="I11" i="1"/>
  <c r="J11" i="1"/>
  <c r="K11" i="1"/>
  <c r="L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E12" i="1"/>
  <c r="F12" i="1"/>
  <c r="G12" i="1"/>
  <c r="H12" i="1"/>
  <c r="I12" i="1"/>
  <c r="J12" i="1"/>
  <c r="K12" i="1"/>
  <c r="L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E13" i="1"/>
  <c r="F13" i="1"/>
  <c r="G13" i="1"/>
  <c r="H13" i="1"/>
  <c r="I13" i="1"/>
  <c r="J13" i="1"/>
  <c r="K13" i="1"/>
  <c r="L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E14" i="1"/>
  <c r="F14" i="1"/>
  <c r="G14" i="1"/>
  <c r="H14" i="1"/>
  <c r="J14" i="1"/>
  <c r="K14" i="1"/>
  <c r="L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E15" i="1"/>
  <c r="F15" i="1"/>
  <c r="G15" i="1"/>
  <c r="H15" i="1"/>
  <c r="I15" i="1"/>
  <c r="J15" i="1"/>
  <c r="K15" i="1"/>
  <c r="L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E16" i="1"/>
  <c r="F16" i="1"/>
  <c r="G16" i="1"/>
  <c r="H16" i="1"/>
  <c r="I16" i="1"/>
  <c r="J16" i="1"/>
  <c r="K16" i="1"/>
  <c r="L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E17" i="1"/>
  <c r="F17" i="1"/>
  <c r="G17" i="1"/>
  <c r="H17" i="1"/>
  <c r="I17" i="1"/>
  <c r="J17" i="1"/>
  <c r="K17" i="1"/>
  <c r="L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E18" i="1"/>
  <c r="F18" i="1"/>
  <c r="G18" i="1"/>
  <c r="H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E19" i="1"/>
  <c r="F19" i="1"/>
  <c r="G19" i="1"/>
  <c r="H19" i="1"/>
  <c r="I19" i="1"/>
  <c r="J19" i="1"/>
  <c r="K19" i="1"/>
  <c r="L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E20" i="1"/>
  <c r="F20" i="1"/>
  <c r="G20" i="1"/>
  <c r="H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E22" i="1"/>
  <c r="F22" i="1"/>
  <c r="G22" i="1"/>
  <c r="H22" i="1"/>
  <c r="K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E23" i="1"/>
  <c r="F23" i="1"/>
  <c r="G23" i="1"/>
  <c r="H23" i="1"/>
  <c r="I23" i="1"/>
  <c r="J23" i="1"/>
  <c r="K23" i="1"/>
  <c r="L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E24" i="1"/>
  <c r="F24" i="1"/>
  <c r="G24" i="1"/>
  <c r="H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C24" i="1"/>
  <c r="C23" i="1"/>
  <c r="C22" i="1"/>
  <c r="C20" i="1"/>
  <c r="C19" i="1"/>
  <c r="C17" i="1"/>
  <c r="C16" i="1"/>
  <c r="C15" i="1"/>
  <c r="C14" i="1"/>
  <c r="C13" i="1"/>
  <c r="C12" i="1"/>
  <c r="C11" i="1"/>
  <c r="C10" i="1"/>
  <c r="O82" i="1"/>
  <c r="Q82" i="1"/>
  <c r="R82" i="1"/>
  <c r="S82" i="1"/>
  <c r="V82" i="1"/>
  <c r="W82" i="1"/>
  <c r="Y82" i="1"/>
  <c r="Z82" i="1"/>
  <c r="AA82" i="1"/>
  <c r="AD82" i="1"/>
  <c r="AE82" i="1"/>
  <c r="AG82" i="1"/>
  <c r="AH82" i="1"/>
  <c r="AI82" i="1"/>
  <c r="P82" i="1"/>
  <c r="T82" i="1"/>
  <c r="X82" i="1"/>
  <c r="AB82" i="1"/>
  <c r="AC82" i="1"/>
  <c r="AF82" i="1"/>
  <c r="AJ82" i="1"/>
  <c r="AK82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E106" i="1"/>
  <c r="F106" i="1"/>
  <c r="H106" i="1"/>
  <c r="I106" i="1"/>
  <c r="J106" i="1"/>
  <c r="K106" i="1"/>
  <c r="L106" i="1"/>
  <c r="O106" i="1"/>
  <c r="O83" i="1" s="1"/>
  <c r="P106" i="1"/>
  <c r="P83" i="1" s="1"/>
  <c r="Q106" i="1"/>
  <c r="Q83" i="1" s="1"/>
  <c r="R106" i="1"/>
  <c r="R83" i="1" s="1"/>
  <c r="S106" i="1"/>
  <c r="S83" i="1" s="1"/>
  <c r="T106" i="1"/>
  <c r="T83" i="1" s="1"/>
  <c r="U106" i="1"/>
  <c r="U83" i="1" s="1"/>
  <c r="V106" i="1"/>
  <c r="V83" i="1" s="1"/>
  <c r="W106" i="1"/>
  <c r="W83" i="1" s="1"/>
  <c r="X106" i="1"/>
  <c r="X83" i="1" s="1"/>
  <c r="Y106" i="1"/>
  <c r="Y83" i="1" s="1"/>
  <c r="Z106" i="1"/>
  <c r="Z83" i="1" s="1"/>
  <c r="AA106" i="1"/>
  <c r="AA83" i="1" s="1"/>
  <c r="AB106" i="1"/>
  <c r="AB83" i="1" s="1"/>
  <c r="AC106" i="1"/>
  <c r="AC83" i="1" s="1"/>
  <c r="AD106" i="1"/>
  <c r="AD83" i="1" s="1"/>
  <c r="AE106" i="1"/>
  <c r="AE83" i="1" s="1"/>
  <c r="AF106" i="1"/>
  <c r="AF83" i="1" s="1"/>
  <c r="AG106" i="1"/>
  <c r="AG83" i="1" s="1"/>
  <c r="AH106" i="1"/>
  <c r="AH83" i="1" s="1"/>
  <c r="AI106" i="1"/>
  <c r="AI83" i="1" s="1"/>
  <c r="AJ106" i="1"/>
  <c r="AJ83" i="1" s="1"/>
  <c r="AK106" i="1"/>
  <c r="AK83" i="1" s="1"/>
  <c r="AL106" i="1"/>
  <c r="AL83" i="1" s="1"/>
  <c r="AM106" i="1"/>
  <c r="AM83" i="1" s="1"/>
  <c r="C106" i="1"/>
  <c r="C83" i="1" s="1"/>
  <c r="C27" i="1" s="1"/>
  <c r="C42" i="1" l="1"/>
  <c r="K83" i="1"/>
  <c r="K99" i="1" s="1"/>
  <c r="J83" i="1"/>
  <c r="J99" i="1" s="1"/>
  <c r="F83" i="1"/>
  <c r="F99" i="1" s="1"/>
  <c r="I83" i="1"/>
  <c r="I99" i="1" s="1"/>
  <c r="E83" i="1"/>
  <c r="E27" i="1" s="1"/>
  <c r="L83" i="1"/>
  <c r="L99" i="1" s="1"/>
  <c r="H83" i="1"/>
  <c r="H27" i="1" s="1"/>
  <c r="R42" i="1"/>
  <c r="AE42" i="1"/>
  <c r="U27" i="1"/>
  <c r="AK27" i="1"/>
  <c r="AB27" i="1"/>
  <c r="P27" i="1"/>
  <c r="AC99" i="1"/>
  <c r="Q27" i="1"/>
  <c r="AJ99" i="1"/>
  <c r="AI27" i="1"/>
  <c r="AG27" i="1"/>
  <c r="Y27" i="1"/>
  <c r="AF27" i="1"/>
  <c r="X27" i="1"/>
  <c r="T27" i="1"/>
  <c r="AE27" i="1"/>
  <c r="AA99" i="1"/>
  <c r="W27" i="1"/>
  <c r="S27" i="1"/>
  <c r="O27" i="1"/>
  <c r="AH27" i="1"/>
  <c r="AD27" i="1"/>
  <c r="Z99" i="1"/>
  <c r="V27" i="1"/>
  <c r="R99" i="1"/>
  <c r="U82" i="1"/>
  <c r="AM27" i="1"/>
  <c r="AL27" i="1"/>
  <c r="C52" i="22"/>
  <c r="AH25" i="1"/>
  <c r="AD25" i="1"/>
  <c r="Z25" i="1"/>
  <c r="V25" i="1"/>
  <c r="R25" i="1"/>
  <c r="Z42" i="1"/>
  <c r="AI42" i="1"/>
  <c r="AA42" i="1"/>
  <c r="W42" i="1"/>
  <c r="S42" i="1"/>
  <c r="O42" i="1"/>
  <c r="AG25" i="1"/>
  <c r="Y25" i="1"/>
  <c r="Q25" i="1"/>
  <c r="AH42" i="1"/>
  <c r="AI25" i="1"/>
  <c r="AE25" i="1"/>
  <c r="AA25" i="1"/>
  <c r="W25" i="1"/>
  <c r="S25" i="1"/>
  <c r="O25" i="1"/>
  <c r="AD42" i="1"/>
  <c r="V42" i="1"/>
  <c r="AK42" i="1"/>
  <c r="AG42" i="1"/>
  <c r="AC42" i="1"/>
  <c r="Y42" i="1"/>
  <c r="U42" i="1"/>
  <c r="Q42" i="1"/>
  <c r="AJ42" i="1"/>
  <c r="AF42" i="1"/>
  <c r="AB42" i="1"/>
  <c r="X42" i="1"/>
  <c r="T42" i="1"/>
  <c r="P42" i="1"/>
  <c r="J42" i="1"/>
  <c r="AK25" i="1"/>
  <c r="AC25" i="1"/>
  <c r="U25" i="1"/>
  <c r="AJ25" i="1"/>
  <c r="AF25" i="1"/>
  <c r="AB25" i="1"/>
  <c r="X25" i="1"/>
  <c r="T25" i="1"/>
  <c r="P25" i="1"/>
  <c r="K42" i="1"/>
  <c r="F42" i="1"/>
  <c r="AL99" i="1"/>
  <c r="C25" i="1"/>
  <c r="AL25" i="1"/>
  <c r="K25" i="1"/>
  <c r="L25" i="1"/>
  <c r="J25" i="1"/>
  <c r="G25" i="1"/>
  <c r="F25" i="1"/>
  <c r="G42" i="1"/>
  <c r="AM42" i="1"/>
  <c r="AL42" i="1"/>
  <c r="H42" i="1"/>
  <c r="L42" i="1"/>
  <c r="I42" i="1"/>
  <c r="E42" i="1"/>
  <c r="I25" i="1"/>
  <c r="H25" i="1"/>
  <c r="E25" i="1"/>
  <c r="W43" i="1" l="1"/>
  <c r="K27" i="1"/>
  <c r="K43" i="1" s="1"/>
  <c r="J27" i="1"/>
  <c r="J43" i="1" s="1"/>
  <c r="I27" i="1"/>
  <c r="I43" i="1" s="1"/>
  <c r="AB43" i="1"/>
  <c r="X43" i="1"/>
  <c r="U43" i="1"/>
  <c r="T43" i="1"/>
  <c r="P43" i="1"/>
  <c r="F27" i="1"/>
  <c r="F43" i="1" s="1"/>
  <c r="L27" i="1"/>
  <c r="L43" i="1" s="1"/>
  <c r="H99" i="1"/>
  <c r="E99" i="1"/>
  <c r="S43" i="1"/>
  <c r="AG43" i="1"/>
  <c r="AI43" i="1"/>
  <c r="V43" i="1"/>
  <c r="AD43" i="1"/>
  <c r="AF43" i="1"/>
  <c r="Q43" i="1"/>
  <c r="AK43" i="1"/>
  <c r="O43" i="1"/>
  <c r="AE43" i="1"/>
  <c r="Y43" i="1"/>
  <c r="AH43" i="1"/>
  <c r="E43" i="1"/>
  <c r="H43" i="1"/>
  <c r="AL43" i="1"/>
  <c r="AB99" i="1"/>
  <c r="AA27" i="1"/>
  <c r="AA43" i="1" s="1"/>
  <c r="AH99" i="1"/>
  <c r="Z27" i="1"/>
  <c r="Z43" i="1" s="1"/>
  <c r="AC27" i="1"/>
  <c r="AC43" i="1" s="1"/>
  <c r="W99" i="1"/>
  <c r="R27" i="1"/>
  <c r="R43" i="1" s="1"/>
  <c r="AJ27" i="1"/>
  <c r="AJ43" i="1" s="1"/>
  <c r="T99" i="1"/>
  <c r="AF99" i="1"/>
  <c r="Y99" i="1"/>
  <c r="AG99" i="1"/>
  <c r="AD99" i="1"/>
  <c r="S99" i="1"/>
  <c r="U99" i="1"/>
  <c r="O99" i="1"/>
  <c r="X99" i="1"/>
  <c r="V99" i="1"/>
  <c r="P99" i="1"/>
  <c r="Q99" i="1"/>
  <c r="C43" i="1"/>
  <c r="C99" i="1"/>
  <c r="D23" i="33" s="1"/>
  <c r="AI99" i="1"/>
  <c r="AE99" i="1"/>
  <c r="AK99" i="1"/>
  <c r="C36" i="37" l="1"/>
  <c r="C35" i="37"/>
  <c r="C34" i="37"/>
  <c r="C33" i="37"/>
  <c r="C32" i="37"/>
  <c r="C31" i="37"/>
  <c r="C30" i="37"/>
  <c r="C29" i="37"/>
  <c r="C39" i="6"/>
  <c r="C36" i="6"/>
  <c r="C35" i="6"/>
  <c r="C34" i="6"/>
  <c r="C33" i="6"/>
  <c r="C32" i="6"/>
  <c r="C31" i="6"/>
  <c r="C30" i="6"/>
  <c r="C29" i="6"/>
  <c r="C24" i="37"/>
  <c r="C23" i="37"/>
  <c r="C22" i="37"/>
  <c r="C20" i="37"/>
  <c r="C19" i="37"/>
  <c r="C18" i="37"/>
  <c r="C17" i="37"/>
  <c r="C16" i="37"/>
  <c r="C15" i="37"/>
  <c r="C14" i="37"/>
  <c r="C13" i="37"/>
  <c r="C12" i="37"/>
  <c r="C11" i="37"/>
  <c r="C10" i="37"/>
  <c r="C40" i="37" l="1"/>
  <c r="C40" i="6"/>
  <c r="C25" i="37"/>
  <c r="N39" i="37"/>
  <c r="M39" i="37"/>
  <c r="N32" i="37"/>
  <c r="M32" i="37"/>
  <c r="N30" i="37"/>
  <c r="M30" i="37"/>
  <c r="N35" i="37"/>
  <c r="M35" i="37"/>
  <c r="N34" i="37"/>
  <c r="M34" i="37"/>
  <c r="N36" i="37"/>
  <c r="M36" i="37"/>
  <c r="N29" i="37"/>
  <c r="M29" i="37"/>
  <c r="N31" i="37"/>
  <c r="M31" i="37"/>
  <c r="N24" i="37"/>
  <c r="M24" i="37"/>
  <c r="N23" i="37"/>
  <c r="M23" i="37"/>
  <c r="N22" i="37"/>
  <c r="N20" i="37"/>
  <c r="M20" i="37"/>
  <c r="N19" i="37"/>
  <c r="N18" i="37"/>
  <c r="M18" i="37"/>
  <c r="N17" i="37"/>
  <c r="M17" i="37"/>
  <c r="N16" i="37"/>
  <c r="N15" i="37"/>
  <c r="M15" i="37"/>
  <c r="N13" i="37"/>
  <c r="M13" i="37"/>
  <c r="N12" i="37"/>
  <c r="M12" i="37"/>
  <c r="N11" i="37"/>
  <c r="M11" i="37"/>
  <c r="N10" i="37"/>
  <c r="V56" i="37" l="1"/>
  <c r="V9" i="37" s="1"/>
  <c r="N33" i="37"/>
  <c r="M33" i="37"/>
  <c r="N14" i="37"/>
  <c r="M14" i="37"/>
  <c r="M25" i="37" s="1"/>
  <c r="V30" i="37"/>
  <c r="U10" i="37"/>
  <c r="V31" i="37"/>
  <c r="U18" i="37"/>
  <c r="V10" i="37"/>
  <c r="V18" i="37"/>
  <c r="V24" i="37"/>
  <c r="V29" i="37"/>
  <c r="U29" i="37"/>
  <c r="U33" i="37"/>
  <c r="U24" i="37"/>
  <c r="V39" i="37"/>
  <c r="U39" i="37"/>
  <c r="U32" i="37"/>
  <c r="V32" i="37"/>
  <c r="V11" i="37"/>
  <c r="U11" i="37"/>
  <c r="U17" i="37"/>
  <c r="V17" i="37"/>
  <c r="U34" i="37"/>
  <c r="V34" i="37"/>
  <c r="U30" i="37"/>
  <c r="U31" i="37"/>
  <c r="V36" i="37"/>
  <c r="U36" i="37"/>
  <c r="V16" i="37"/>
  <c r="U16" i="37"/>
  <c r="V104" i="37"/>
  <c r="V81" i="37" s="1"/>
  <c r="V26" i="37" s="1"/>
  <c r="U104" i="37"/>
  <c r="U81" i="37" s="1"/>
  <c r="U26" i="37" s="1"/>
  <c r="U13" i="37"/>
  <c r="V13" i="37"/>
  <c r="V15" i="37"/>
  <c r="U15" i="37"/>
  <c r="V35" i="37"/>
  <c r="U35" i="37"/>
  <c r="V23" i="37"/>
  <c r="U23" i="37"/>
  <c r="V19" i="37"/>
  <c r="V20" i="37"/>
  <c r="U20" i="37"/>
  <c r="V22" i="37"/>
  <c r="U22" i="37"/>
  <c r="U12" i="37"/>
  <c r="V12" i="37"/>
  <c r="N101" i="1"/>
  <c r="AO101" i="1" s="1"/>
  <c r="D101" i="1" s="1"/>
  <c r="M101" i="1"/>
  <c r="AN101" i="1" s="1"/>
  <c r="U56" i="37" l="1"/>
  <c r="U9" i="37" s="1"/>
  <c r="N25" i="37"/>
  <c r="N40" i="37"/>
  <c r="M40" i="37"/>
  <c r="V14" i="37"/>
  <c r="V33" i="37"/>
  <c r="V40" i="37" s="1"/>
  <c r="U14" i="37"/>
  <c r="U40" i="37"/>
  <c r="U96" i="37"/>
  <c r="V96" i="37"/>
  <c r="AO102" i="1"/>
  <c r="D102" i="1" s="1"/>
  <c r="AN102" i="1"/>
  <c r="F91" i="22"/>
  <c r="F89" i="22"/>
  <c r="N91" i="1"/>
  <c r="F85" i="22" s="1"/>
  <c r="M91" i="1"/>
  <c r="F84" i="22"/>
  <c r="M90" i="1"/>
  <c r="N88" i="1"/>
  <c r="F82" i="22" s="1"/>
  <c r="M88" i="1"/>
  <c r="N87" i="1"/>
  <c r="N30" i="1" s="1"/>
  <c r="M87" i="1"/>
  <c r="F80" i="22"/>
  <c r="F23" i="22" s="1"/>
  <c r="F74" i="22"/>
  <c r="F72" i="22"/>
  <c r="F70" i="22"/>
  <c r="F69" i="22"/>
  <c r="F67" i="22"/>
  <c r="F66" i="22"/>
  <c r="F65" i="22"/>
  <c r="N70" i="1"/>
  <c r="M70" i="1"/>
  <c r="AN70" i="1" s="1"/>
  <c r="F60" i="22"/>
  <c r="N64" i="1"/>
  <c r="AN64" i="1"/>
  <c r="N61" i="1"/>
  <c r="F55" i="22" s="1"/>
  <c r="F53" i="22"/>
  <c r="AO57" i="1"/>
  <c r="D57" i="1" s="1"/>
  <c r="AN57" i="1"/>
  <c r="M55" i="1"/>
  <c r="AN55" i="1" s="1"/>
  <c r="M53" i="1"/>
  <c r="AO52" i="1"/>
  <c r="D52" i="1" s="1"/>
  <c r="D46" i="22" s="1"/>
  <c r="M52" i="1"/>
  <c r="AN52" i="1" s="1"/>
  <c r="AO51" i="1"/>
  <c r="D51" i="1" s="1"/>
  <c r="D45" i="22" s="1"/>
  <c r="M51" i="1"/>
  <c r="AN51" i="1" s="1"/>
  <c r="AO50" i="1"/>
  <c r="D50" i="1" s="1"/>
  <c r="D44" i="22" s="1"/>
  <c r="M50" i="1"/>
  <c r="AO49" i="1"/>
  <c r="D49" i="1" s="1"/>
  <c r="D43" i="22" s="1"/>
  <c r="N48" i="1"/>
  <c r="N58" i="1" s="1"/>
  <c r="N9" i="1" s="1"/>
  <c r="AN87" i="1" l="1"/>
  <c r="AN30" i="1" s="1"/>
  <c r="M30" i="1"/>
  <c r="M58" i="1"/>
  <c r="M9" i="1" s="1"/>
  <c r="M98" i="1"/>
  <c r="D51" i="22"/>
  <c r="AO48" i="1"/>
  <c r="F52" i="22"/>
  <c r="AN50" i="1"/>
  <c r="V25" i="37"/>
  <c r="V41" i="37" s="1"/>
  <c r="U25" i="37"/>
  <c r="U41" i="37" s="1"/>
  <c r="AN53" i="1"/>
  <c r="AO53" i="1"/>
  <c r="D53" i="1" s="1"/>
  <c r="D47" i="22" s="1"/>
  <c r="F48" i="22"/>
  <c r="L48" i="22" s="1"/>
  <c r="G56" i="5" s="1"/>
  <c r="AO55" i="1"/>
  <c r="D55" i="1" s="1"/>
  <c r="D49" i="22" s="1"/>
  <c r="AO87" i="1"/>
  <c r="F81" i="22"/>
  <c r="F62" i="22"/>
  <c r="AO70" i="1"/>
  <c r="D70" i="1" s="1"/>
  <c r="F64" i="22"/>
  <c r="AO64" i="1"/>
  <c r="D64" i="1" s="1"/>
  <c r="F58" i="22"/>
  <c r="N31" i="1"/>
  <c r="N41" i="1"/>
  <c r="AN86" i="1"/>
  <c r="AN29" i="1" s="1"/>
  <c r="AN37" i="1"/>
  <c r="M37" i="1"/>
  <c r="AN95" i="1"/>
  <c r="AN34" i="1" s="1"/>
  <c r="M34" i="1"/>
  <c r="M35" i="1"/>
  <c r="AN35" i="1"/>
  <c r="AO86" i="1"/>
  <c r="N37" i="1"/>
  <c r="AO95" i="1"/>
  <c r="D95" i="1" s="1"/>
  <c r="N34" i="1"/>
  <c r="AO35" i="1"/>
  <c r="D35" i="1"/>
  <c r="AN31" i="1"/>
  <c r="M31" i="1"/>
  <c r="AN41" i="1"/>
  <c r="M41" i="1"/>
  <c r="AN19" i="1"/>
  <c r="M19" i="1"/>
  <c r="N19" i="1"/>
  <c r="M18" i="1"/>
  <c r="AN18" i="1"/>
  <c r="AN20" i="1"/>
  <c r="M20" i="1"/>
  <c r="AN23" i="1"/>
  <c r="M23" i="1"/>
  <c r="M22" i="1"/>
  <c r="AN22" i="1"/>
  <c r="N22" i="1"/>
  <c r="N18" i="1"/>
  <c r="N20" i="1"/>
  <c r="N23" i="1"/>
  <c r="M10" i="1"/>
  <c r="AN10" i="1"/>
  <c r="AN12" i="1"/>
  <c r="M12" i="1"/>
  <c r="N10" i="1"/>
  <c r="N12" i="1"/>
  <c r="M14" i="1"/>
  <c r="AN14" i="1"/>
  <c r="N14" i="1"/>
  <c r="N24" i="1"/>
  <c r="AO80" i="1"/>
  <c r="D80" i="1" s="1"/>
  <c r="M24" i="1"/>
  <c r="AN80" i="1"/>
  <c r="AN24" i="1" s="1"/>
  <c r="N35" i="1"/>
  <c r="N11" i="1"/>
  <c r="M11" i="1"/>
  <c r="AN11" i="1"/>
  <c r="AO61" i="1"/>
  <c r="D61" i="1" s="1"/>
  <c r="AN61" i="1"/>
  <c r="N17" i="1"/>
  <c r="AO73" i="1"/>
  <c r="D73" i="1" s="1"/>
  <c r="M17" i="1"/>
  <c r="AN73" i="1"/>
  <c r="AN17" i="1" s="1"/>
  <c r="N36" i="1"/>
  <c r="AO91" i="1"/>
  <c r="D91" i="1" s="1"/>
  <c r="M36" i="1"/>
  <c r="AN91" i="1"/>
  <c r="AN36" i="1" s="1"/>
  <c r="N32" i="1"/>
  <c r="M32" i="1"/>
  <c r="AN32" i="1"/>
  <c r="N33" i="1"/>
  <c r="AO88" i="1"/>
  <c r="D88" i="1" s="1"/>
  <c r="M33" i="1"/>
  <c r="AN88" i="1"/>
  <c r="AN33" i="1" s="1"/>
  <c r="N98" i="1"/>
  <c r="F92" i="22" s="1"/>
  <c r="N38" i="1"/>
  <c r="AO90" i="1"/>
  <c r="D90" i="1" s="1"/>
  <c r="M38" i="1"/>
  <c r="AN90" i="1"/>
  <c r="N16" i="1"/>
  <c r="AO72" i="1"/>
  <c r="D72" i="1" s="1"/>
  <c r="M16" i="1"/>
  <c r="AN72" i="1"/>
  <c r="AN16" i="1" s="1"/>
  <c r="AN106" i="1"/>
  <c r="AN83" i="1" s="1"/>
  <c r="D106" i="1"/>
  <c r="D83" i="1" s="1"/>
  <c r="D27" i="1" s="1"/>
  <c r="AO106" i="1"/>
  <c r="AO83" i="1" s="1"/>
  <c r="N106" i="1"/>
  <c r="N83" i="1" s="1"/>
  <c r="M106" i="1"/>
  <c r="N13" i="1"/>
  <c r="M13" i="1"/>
  <c r="AN13" i="1"/>
  <c r="N15" i="1"/>
  <c r="AO71" i="1"/>
  <c r="D71" i="1" s="1"/>
  <c r="AN71" i="1"/>
  <c r="M15" i="1"/>
  <c r="C24" i="6"/>
  <c r="C23" i="6"/>
  <c r="C22" i="6"/>
  <c r="C20" i="6"/>
  <c r="C19" i="6"/>
  <c r="C18" i="6"/>
  <c r="C17" i="6"/>
  <c r="C16" i="6"/>
  <c r="C15" i="6"/>
  <c r="C14" i="6"/>
  <c r="C13" i="6"/>
  <c r="C12" i="6"/>
  <c r="C11" i="6"/>
  <c r="C10" i="6"/>
  <c r="D96" i="37"/>
  <c r="E96" i="37"/>
  <c r="F96" i="37"/>
  <c r="G96" i="37"/>
  <c r="H96" i="37"/>
  <c r="I96" i="37"/>
  <c r="K96" i="37"/>
  <c r="L96" i="37"/>
  <c r="M96" i="37"/>
  <c r="N96" i="37"/>
  <c r="Q96" i="37"/>
  <c r="R96" i="37"/>
  <c r="C96" i="37"/>
  <c r="F24" i="22" l="1"/>
  <c r="L81" i="22"/>
  <c r="D86" i="1"/>
  <c r="D29" i="1" s="1"/>
  <c r="AO29" i="1"/>
  <c r="L24" i="22"/>
  <c r="G29" i="5" s="1"/>
  <c r="D87" i="1"/>
  <c r="D30" i="1" s="1"/>
  <c r="AO30" i="1"/>
  <c r="AN58" i="1"/>
  <c r="AN9" i="1" s="1"/>
  <c r="D48" i="1"/>
  <c r="D58" i="1" s="1"/>
  <c r="D9" i="1" s="1"/>
  <c r="AO58" i="1"/>
  <c r="AO9" i="1" s="1"/>
  <c r="M25" i="1"/>
  <c r="I49" i="22"/>
  <c r="H49" i="22"/>
  <c r="L49" i="22" s="1"/>
  <c r="M83" i="1"/>
  <c r="M27" i="1" s="1"/>
  <c r="AN27" i="1"/>
  <c r="N82" i="1"/>
  <c r="N99" i="1" s="1"/>
  <c r="AO27" i="1"/>
  <c r="N25" i="1"/>
  <c r="N27" i="1"/>
  <c r="F77" i="22"/>
  <c r="C25" i="6"/>
  <c r="N42" i="1"/>
  <c r="D34" i="1"/>
  <c r="AO34" i="1"/>
  <c r="AO31" i="1"/>
  <c r="D37" i="1"/>
  <c r="AO37" i="1"/>
  <c r="D41" i="1"/>
  <c r="AO41" i="1"/>
  <c r="AO17" i="1"/>
  <c r="D17" i="1"/>
  <c r="D23" i="1"/>
  <c r="AO23" i="1"/>
  <c r="AO22" i="1"/>
  <c r="D22" i="1"/>
  <c r="AO18" i="1"/>
  <c r="D18" i="1"/>
  <c r="D20" i="1"/>
  <c r="AO20" i="1"/>
  <c r="D19" i="1"/>
  <c r="AO19" i="1"/>
  <c r="AO10" i="1"/>
  <c r="D10" i="1"/>
  <c r="AO12" i="1"/>
  <c r="D14" i="1"/>
  <c r="AO14" i="1"/>
  <c r="AO24" i="1"/>
  <c r="D24" i="1"/>
  <c r="M82" i="1"/>
  <c r="AO11" i="1"/>
  <c r="D11" i="1"/>
  <c r="AO36" i="1"/>
  <c r="D36" i="1"/>
  <c r="AO32" i="1"/>
  <c r="D32" i="1"/>
  <c r="M42" i="1"/>
  <c r="AO33" i="1"/>
  <c r="D33" i="1"/>
  <c r="AO38" i="1"/>
  <c r="AO98" i="1"/>
  <c r="AN38" i="1"/>
  <c r="AN42" i="1" s="1"/>
  <c r="AN98" i="1"/>
  <c r="AO16" i="1"/>
  <c r="D16" i="1"/>
  <c r="AO13" i="1"/>
  <c r="D13" i="1"/>
  <c r="AO15" i="1"/>
  <c r="AN15" i="1"/>
  <c r="C26" i="37"/>
  <c r="C41" i="37" s="1"/>
  <c r="D104" i="37"/>
  <c r="E104" i="37"/>
  <c r="F104" i="37"/>
  <c r="G104" i="37"/>
  <c r="G81" i="37" s="1"/>
  <c r="G26" i="37" s="1"/>
  <c r="G41" i="37" s="1"/>
  <c r="H104" i="37"/>
  <c r="H81" i="37" s="1"/>
  <c r="H26" i="37" s="1"/>
  <c r="H41" i="37" s="1"/>
  <c r="I104" i="37"/>
  <c r="J104" i="37"/>
  <c r="K104" i="37"/>
  <c r="K81" i="37" s="1"/>
  <c r="K26" i="37" s="1"/>
  <c r="K41" i="37" s="1"/>
  <c r="L104" i="37"/>
  <c r="L81" i="37" s="1"/>
  <c r="L26" i="37" s="1"/>
  <c r="L41" i="37" s="1"/>
  <c r="M81" i="37"/>
  <c r="N104" i="37"/>
  <c r="N81" i="37" s="1"/>
  <c r="Q104" i="37"/>
  <c r="Q81" i="37" s="1"/>
  <c r="Q26" i="37" s="1"/>
  <c r="Q41" i="37" s="1"/>
  <c r="R104" i="37"/>
  <c r="R81" i="37" s="1"/>
  <c r="R26" i="37" s="1"/>
  <c r="R41" i="37" s="1"/>
  <c r="D104" i="6"/>
  <c r="D81" i="6" s="1"/>
  <c r="D97" i="6" s="1"/>
  <c r="E104" i="6"/>
  <c r="E81" i="6" s="1"/>
  <c r="E97" i="6" s="1"/>
  <c r="F104" i="6"/>
  <c r="F81" i="6" s="1"/>
  <c r="F97" i="6" s="1"/>
  <c r="G104" i="6"/>
  <c r="G81" i="6" s="1"/>
  <c r="G97" i="6" s="1"/>
  <c r="H104" i="6"/>
  <c r="H81" i="6" s="1"/>
  <c r="H97" i="6" s="1"/>
  <c r="I104" i="6"/>
  <c r="I81" i="6" s="1"/>
  <c r="I97" i="6" s="1"/>
  <c r="J104" i="6"/>
  <c r="J81" i="6" s="1"/>
  <c r="J97" i="6" s="1"/>
  <c r="K104" i="6"/>
  <c r="K81" i="6" s="1"/>
  <c r="K97" i="6" s="1"/>
  <c r="L104" i="6"/>
  <c r="L81" i="6" s="1"/>
  <c r="L97" i="6" s="1"/>
  <c r="M104" i="6"/>
  <c r="M81" i="6" s="1"/>
  <c r="M97" i="6" s="1"/>
  <c r="N104" i="6"/>
  <c r="N81" i="6" s="1"/>
  <c r="N97" i="6" s="1"/>
  <c r="O104" i="6"/>
  <c r="O81" i="6" s="1"/>
  <c r="O97" i="6" s="1"/>
  <c r="P104" i="6"/>
  <c r="P81" i="6" s="1"/>
  <c r="P97" i="6" s="1"/>
  <c r="Q104" i="6"/>
  <c r="Q81" i="6" s="1"/>
  <c r="Q97" i="6" s="1"/>
  <c r="R81" i="6"/>
  <c r="R97" i="6" s="1"/>
  <c r="S104" i="6"/>
  <c r="S81" i="6" s="1"/>
  <c r="S97" i="6" s="1"/>
  <c r="T104" i="6"/>
  <c r="T81" i="6" s="1"/>
  <c r="T97" i="6" s="1"/>
  <c r="U104" i="6"/>
  <c r="U81" i="6" s="1"/>
  <c r="U97" i="6" s="1"/>
  <c r="V104" i="6"/>
  <c r="V81" i="6" s="1"/>
  <c r="V97" i="6" s="1"/>
  <c r="C104" i="6"/>
  <c r="C81" i="6" s="1"/>
  <c r="C97" i="6" s="1"/>
  <c r="D80" i="37"/>
  <c r="K80" i="37"/>
  <c r="L80" i="37"/>
  <c r="C80" i="37"/>
  <c r="C97" i="37" s="1"/>
  <c r="D98" i="1" l="1"/>
  <c r="H9" i="2" s="1"/>
  <c r="D82" i="1"/>
  <c r="L97" i="37"/>
  <c r="M99" i="1"/>
  <c r="AN82" i="1"/>
  <c r="AN99" i="1" s="1"/>
  <c r="AN25" i="1"/>
  <c r="AN43" i="1" s="1"/>
  <c r="K97" i="37"/>
  <c r="N43" i="1"/>
  <c r="M43" i="1"/>
  <c r="J81" i="37"/>
  <c r="J26" i="37" s="1"/>
  <c r="J41" i="37" s="1"/>
  <c r="I81" i="37"/>
  <c r="I26" i="37" s="1"/>
  <c r="I41" i="37" s="1"/>
  <c r="F81" i="37"/>
  <c r="E81" i="37"/>
  <c r="E26" i="37" s="1"/>
  <c r="E41" i="37" s="1"/>
  <c r="N26" i="37"/>
  <c r="M26" i="37"/>
  <c r="D81" i="37"/>
  <c r="D26" i="37" s="1"/>
  <c r="D41" i="37" s="1"/>
  <c r="S26" i="6"/>
  <c r="S41" i="6" s="1"/>
  <c r="T26" i="6"/>
  <c r="T41" i="6" s="1"/>
  <c r="Q80" i="37"/>
  <c r="Q97" i="37" s="1"/>
  <c r="R80" i="37"/>
  <c r="R97" i="37" s="1"/>
  <c r="I80" i="37"/>
  <c r="F80" i="37"/>
  <c r="E80" i="37"/>
  <c r="AO42" i="1"/>
  <c r="D38" i="1"/>
  <c r="D42" i="1" s="1"/>
  <c r="V26" i="6"/>
  <c r="V41" i="6" s="1"/>
  <c r="U26" i="6"/>
  <c r="U41" i="6" s="1"/>
  <c r="R26" i="6"/>
  <c r="R41" i="6" s="1"/>
  <c r="Q26" i="6"/>
  <c r="Q41" i="6" s="1"/>
  <c r="J80" i="37"/>
  <c r="D15" i="1"/>
  <c r="G80" i="37"/>
  <c r="G97" i="37" s="1"/>
  <c r="H80" i="37"/>
  <c r="H97" i="37" s="1"/>
  <c r="D99" i="1" l="1"/>
  <c r="I26" i="6"/>
  <c r="I41" i="6" s="1"/>
  <c r="J26" i="6"/>
  <c r="J41" i="6" s="1"/>
  <c r="N26" i="6"/>
  <c r="N41" i="6" s="1"/>
  <c r="K26" i="6"/>
  <c r="K41" i="6" s="1"/>
  <c r="L26" i="6"/>
  <c r="L41" i="6" s="1"/>
  <c r="E26" i="6"/>
  <c r="E41" i="6" s="1"/>
  <c r="M26" i="6"/>
  <c r="M41" i="6" s="1"/>
  <c r="D26" i="6"/>
  <c r="D41" i="6" s="1"/>
  <c r="F26" i="6"/>
  <c r="F41" i="6" s="1"/>
  <c r="G26" i="6"/>
  <c r="G41" i="6" s="1"/>
  <c r="H26" i="6"/>
  <c r="H41" i="6" s="1"/>
  <c r="F26" i="37"/>
  <c r="F41" i="37" s="1"/>
  <c r="F97" i="37"/>
  <c r="J97" i="37"/>
  <c r="I97" i="37"/>
  <c r="E97" i="37"/>
  <c r="D97" i="37"/>
  <c r="C26" i="6"/>
  <c r="C41" i="6" s="1"/>
  <c r="E77" i="22"/>
  <c r="G18" i="22"/>
  <c r="G17" i="22"/>
  <c r="G16" i="22"/>
  <c r="G14" i="22"/>
  <c r="G13" i="22"/>
  <c r="G12" i="22"/>
  <c r="G11" i="22"/>
  <c r="G9" i="22"/>
  <c r="G6" i="22"/>
  <c r="G5" i="22"/>
  <c r="G4" i="22"/>
  <c r="G47" i="22"/>
  <c r="G46" i="22"/>
  <c r="G45" i="22"/>
  <c r="G44" i="22"/>
  <c r="G43" i="22"/>
  <c r="G35" i="22"/>
  <c r="F35" i="22"/>
  <c r="E35" i="22"/>
  <c r="G28" i="22"/>
  <c r="E28" i="22"/>
  <c r="G26" i="22"/>
  <c r="E26" i="22"/>
  <c r="G31" i="22"/>
  <c r="E31" i="22"/>
  <c r="G30" i="22"/>
  <c r="E30" i="22"/>
  <c r="G25" i="22"/>
  <c r="G27" i="22"/>
  <c r="E29" i="22"/>
  <c r="E17" i="22"/>
  <c r="E16" i="22"/>
  <c r="E14" i="22"/>
  <c r="E13" i="22"/>
  <c r="E12" i="22"/>
  <c r="E10" i="22"/>
  <c r="E9" i="22"/>
  <c r="E7" i="22"/>
  <c r="E6" i="22"/>
  <c r="E5" i="22"/>
  <c r="E4" i="22"/>
  <c r="C78" i="22"/>
  <c r="C80" i="22"/>
  <c r="C23" i="22" s="1"/>
  <c r="C81" i="22"/>
  <c r="C24" i="22" s="1"/>
  <c r="C82" i="22"/>
  <c r="C27" i="22" s="1"/>
  <c r="C83" i="22"/>
  <c r="C25" i="22" s="1"/>
  <c r="C84" i="22"/>
  <c r="C85" i="22"/>
  <c r="C86" i="22"/>
  <c r="C31" i="22" s="1"/>
  <c r="C33" i="22"/>
  <c r="C88" i="22"/>
  <c r="C89" i="22"/>
  <c r="C28" i="22" s="1"/>
  <c r="C91" i="22"/>
  <c r="C54" i="22"/>
  <c r="C5" i="22" s="1"/>
  <c r="C55" i="22"/>
  <c r="C56" i="22"/>
  <c r="C58" i="22"/>
  <c r="C59" i="22"/>
  <c r="C60" i="22"/>
  <c r="C6" i="22" s="1"/>
  <c r="C61" i="22"/>
  <c r="C7" i="22" s="1"/>
  <c r="C62" i="22"/>
  <c r="C63" i="22"/>
  <c r="C64" i="22"/>
  <c r="C65" i="22"/>
  <c r="C9" i="22" s="1"/>
  <c r="C66" i="22"/>
  <c r="C10" i="22" s="1"/>
  <c r="C67" i="22"/>
  <c r="C11" i="22" s="1"/>
  <c r="C68" i="22"/>
  <c r="C12" i="22" s="1"/>
  <c r="C69" i="22"/>
  <c r="C13" i="22" s="1"/>
  <c r="C70" i="22"/>
  <c r="C14" i="22" s="1"/>
  <c r="C72" i="22"/>
  <c r="C16" i="22" s="1"/>
  <c r="C73" i="22"/>
  <c r="C17" i="22" s="1"/>
  <c r="C74" i="22"/>
  <c r="C18" i="22" s="1"/>
  <c r="C75" i="22"/>
  <c r="C53" i="22"/>
  <c r="C4" i="22" s="1"/>
  <c r="C43" i="22"/>
  <c r="E43" i="22"/>
  <c r="C44" i="22"/>
  <c r="E44" i="22"/>
  <c r="C45" i="22"/>
  <c r="E45" i="22"/>
  <c r="E46" i="22"/>
  <c r="E47" i="22"/>
  <c r="E51" i="22"/>
  <c r="F26" i="22"/>
  <c r="F27" i="22"/>
  <c r="F18" i="22"/>
  <c r="F16" i="22"/>
  <c r="F14" i="22"/>
  <c r="F12" i="22"/>
  <c r="F10" i="22"/>
  <c r="F47" i="22"/>
  <c r="F46" i="22"/>
  <c r="F43" i="22"/>
  <c r="F42" i="22"/>
  <c r="C29" i="31"/>
  <c r="C18" i="31"/>
  <c r="C10" i="31"/>
  <c r="I25" i="17"/>
  <c r="I27" i="17"/>
  <c r="I29" i="17"/>
  <c r="I30" i="17"/>
  <c r="I8" i="17"/>
  <c r="I9" i="17"/>
  <c r="I10" i="17"/>
  <c r="I11" i="17"/>
  <c r="I12" i="17"/>
  <c r="I13" i="17"/>
  <c r="I14" i="17"/>
  <c r="I15" i="17"/>
  <c r="I16" i="17"/>
  <c r="I17" i="17"/>
  <c r="I18" i="17"/>
  <c r="I20" i="17"/>
  <c r="I21" i="17"/>
  <c r="I22" i="17"/>
  <c r="D29" i="31"/>
  <c r="E29" i="31"/>
  <c r="F29" i="31"/>
  <c r="G29" i="31"/>
  <c r="H29" i="31"/>
  <c r="D30" i="31"/>
  <c r="E30" i="31"/>
  <c r="F30" i="31"/>
  <c r="G30" i="31"/>
  <c r="H30" i="31"/>
  <c r="D31" i="31"/>
  <c r="E31" i="31"/>
  <c r="F31" i="31"/>
  <c r="G31" i="31"/>
  <c r="H31" i="31"/>
  <c r="D32" i="31"/>
  <c r="E32" i="31"/>
  <c r="F32" i="31"/>
  <c r="G32" i="31"/>
  <c r="H32" i="31"/>
  <c r="D33" i="31"/>
  <c r="E33" i="31"/>
  <c r="F33" i="31"/>
  <c r="G33" i="31"/>
  <c r="H33" i="31"/>
  <c r="D34" i="31"/>
  <c r="E34" i="31"/>
  <c r="F34" i="31"/>
  <c r="G34" i="31"/>
  <c r="H34" i="31"/>
  <c r="D35" i="31"/>
  <c r="E35" i="31"/>
  <c r="F35" i="31"/>
  <c r="G35" i="31"/>
  <c r="H35" i="31"/>
  <c r="D36" i="31"/>
  <c r="E36" i="31"/>
  <c r="F36" i="31"/>
  <c r="G36" i="31"/>
  <c r="H36" i="31"/>
  <c r="D37" i="31"/>
  <c r="E37" i="31"/>
  <c r="F37" i="31"/>
  <c r="G37" i="31"/>
  <c r="H37" i="31"/>
  <c r="D38" i="31"/>
  <c r="E38" i="31"/>
  <c r="F38" i="31"/>
  <c r="G38" i="31"/>
  <c r="H38" i="31"/>
  <c r="E39" i="31"/>
  <c r="F39" i="31"/>
  <c r="G39" i="31"/>
  <c r="H39" i="31"/>
  <c r="D7" i="31"/>
  <c r="E7" i="31"/>
  <c r="F7" i="31"/>
  <c r="G7" i="31"/>
  <c r="H7" i="31"/>
  <c r="D8" i="31"/>
  <c r="E8" i="31"/>
  <c r="F8" i="31"/>
  <c r="G8" i="31"/>
  <c r="H8" i="31"/>
  <c r="D9" i="31"/>
  <c r="E9" i="31"/>
  <c r="F9" i="31"/>
  <c r="G9" i="31"/>
  <c r="H9" i="31"/>
  <c r="D10" i="31"/>
  <c r="E10" i="31"/>
  <c r="F10" i="31"/>
  <c r="G10" i="31"/>
  <c r="H10" i="31"/>
  <c r="D11" i="31"/>
  <c r="E11" i="31"/>
  <c r="F11" i="31"/>
  <c r="G11" i="31"/>
  <c r="H11" i="31"/>
  <c r="D12" i="31"/>
  <c r="E12" i="31"/>
  <c r="F12" i="31"/>
  <c r="G12" i="31"/>
  <c r="H12" i="31"/>
  <c r="D13" i="31"/>
  <c r="E13" i="31"/>
  <c r="F13" i="31"/>
  <c r="G13" i="31"/>
  <c r="H13" i="31"/>
  <c r="D14" i="31"/>
  <c r="E14" i="31"/>
  <c r="F14" i="31"/>
  <c r="G14" i="31"/>
  <c r="H14" i="31"/>
  <c r="D15" i="31"/>
  <c r="E15" i="31"/>
  <c r="F15" i="31"/>
  <c r="G15" i="31"/>
  <c r="H15" i="31"/>
  <c r="D16" i="31"/>
  <c r="E16" i="31"/>
  <c r="F16" i="31"/>
  <c r="G16" i="31"/>
  <c r="H16" i="31"/>
  <c r="D17" i="31"/>
  <c r="E17" i="31"/>
  <c r="F17" i="31"/>
  <c r="G17" i="31"/>
  <c r="H17" i="31"/>
  <c r="D18" i="31"/>
  <c r="E18" i="31"/>
  <c r="F18" i="31"/>
  <c r="G18" i="31"/>
  <c r="H18" i="31"/>
  <c r="D19" i="31"/>
  <c r="E19" i="31"/>
  <c r="F19" i="31"/>
  <c r="G19" i="31"/>
  <c r="H19" i="31"/>
  <c r="D20" i="31"/>
  <c r="E20" i="31"/>
  <c r="F20" i="31"/>
  <c r="G20" i="31"/>
  <c r="H20" i="31"/>
  <c r="D21" i="31"/>
  <c r="E21" i="31"/>
  <c r="F21" i="31"/>
  <c r="G21" i="31"/>
  <c r="H21" i="31"/>
  <c r="D22" i="31"/>
  <c r="E22" i="31"/>
  <c r="F22" i="31"/>
  <c r="G22" i="31"/>
  <c r="H22" i="31"/>
  <c r="D23" i="31"/>
  <c r="E23" i="31"/>
  <c r="F23" i="31"/>
  <c r="G23" i="31"/>
  <c r="H23" i="31"/>
  <c r="D24" i="31"/>
  <c r="E24" i="31"/>
  <c r="F24" i="31"/>
  <c r="G24" i="31"/>
  <c r="H24" i="31"/>
  <c r="C38" i="31"/>
  <c r="C37" i="31"/>
  <c r="C36" i="31"/>
  <c r="C35" i="31"/>
  <c r="C34" i="31"/>
  <c r="C33" i="31"/>
  <c r="C32" i="31"/>
  <c r="C31" i="31"/>
  <c r="C30" i="31"/>
  <c r="C24" i="31"/>
  <c r="C23" i="31"/>
  <c r="C22" i="31"/>
  <c r="C20" i="31"/>
  <c r="C21" i="31"/>
  <c r="C19" i="31"/>
  <c r="C17" i="31"/>
  <c r="C16" i="31"/>
  <c r="C15" i="31"/>
  <c r="C14" i="31"/>
  <c r="C13" i="31"/>
  <c r="C12" i="31"/>
  <c r="C11" i="31"/>
  <c r="C9" i="31"/>
  <c r="C8" i="31"/>
  <c r="C7" i="31"/>
  <c r="K83" i="33"/>
  <c r="L83" i="33"/>
  <c r="E97" i="33"/>
  <c r="H97" i="33"/>
  <c r="L97" i="33"/>
  <c r="E42" i="22"/>
  <c r="C21" i="18"/>
  <c r="D21" i="18"/>
  <c r="E21" i="18"/>
  <c r="F21" i="18"/>
  <c r="G21" i="18"/>
  <c r="H21" i="18"/>
  <c r="C39" i="31"/>
  <c r="C27" i="31"/>
  <c r="D27" i="31"/>
  <c r="E27" i="31"/>
  <c r="F27" i="31"/>
  <c r="G27" i="31"/>
  <c r="H27" i="31"/>
  <c r="J8" i="2"/>
  <c r="J9" i="2"/>
  <c r="D39" i="31"/>
  <c r="J109" i="33"/>
  <c r="I109" i="33"/>
  <c r="H109" i="33"/>
  <c r="L109" i="33"/>
  <c r="G109" i="33"/>
  <c r="C69" i="33"/>
  <c r="D69" i="33"/>
  <c r="E69" i="33"/>
  <c r="F51" i="22"/>
  <c r="D42" i="22"/>
  <c r="D68" i="22"/>
  <c r="F44" i="22"/>
  <c r="F13" i="22"/>
  <c r="D64" i="22"/>
  <c r="F31" i="22"/>
  <c r="F30" i="22"/>
  <c r="F6" i="22"/>
  <c r="D81" i="22"/>
  <c r="F25" i="22"/>
  <c r="F45" i="22"/>
  <c r="D56" i="22"/>
  <c r="D59" i="22"/>
  <c r="D63" i="22"/>
  <c r="F17" i="22"/>
  <c r="D83" i="33"/>
  <c r="E83" i="33" s="1"/>
  <c r="G83" i="33"/>
  <c r="H83" i="33" s="1"/>
  <c r="F7" i="22"/>
  <c r="G21" i="22"/>
  <c r="J97" i="33"/>
  <c r="K97" i="33" s="1"/>
  <c r="D55" i="22"/>
  <c r="D58" i="22"/>
  <c r="D75" i="22"/>
  <c r="D54" i="22"/>
  <c r="D5" i="22" s="1"/>
  <c r="D67" i="22"/>
  <c r="D11" i="22" s="1"/>
  <c r="D53" i="22"/>
  <c r="D4" i="22" s="1"/>
  <c r="D88" i="22"/>
  <c r="D70" i="22"/>
  <c r="D86" i="22"/>
  <c r="D73" i="22"/>
  <c r="N97" i="37" l="1"/>
  <c r="N41" i="37"/>
  <c r="C3" i="22"/>
  <c r="D24" i="22"/>
  <c r="J24" i="22" s="1"/>
  <c r="E29" i="5" s="1"/>
  <c r="H81" i="22"/>
  <c r="C89" i="5" s="1"/>
  <c r="K81" i="22"/>
  <c r="F89" i="5" s="1"/>
  <c r="J81" i="22"/>
  <c r="E89" i="5" s="1"/>
  <c r="I81" i="22"/>
  <c r="D89" i="5" s="1"/>
  <c r="G3" i="22"/>
  <c r="F3" i="22"/>
  <c r="D3" i="22"/>
  <c r="E3" i="22"/>
  <c r="L33" i="22"/>
  <c r="G38" i="5" s="1"/>
  <c r="J10" i="2"/>
  <c r="H25" i="31"/>
  <c r="G25" i="31"/>
  <c r="D42" i="31"/>
  <c r="D25" i="31"/>
  <c r="C29" i="22"/>
  <c r="C92" i="22"/>
  <c r="G29" i="22"/>
  <c r="G92" i="22"/>
  <c r="L42" i="22"/>
  <c r="G50" i="5" s="1"/>
  <c r="K47" i="22"/>
  <c r="F55" i="5" s="1"/>
  <c r="K43" i="22"/>
  <c r="F51" i="5" s="1"/>
  <c r="L43" i="22"/>
  <c r="G51" i="5" s="1"/>
  <c r="L47" i="22"/>
  <c r="G55" i="5" s="1"/>
  <c r="P26" i="6"/>
  <c r="P41" i="6" s="1"/>
  <c r="O26" i="6"/>
  <c r="O41" i="6" s="1"/>
  <c r="U80" i="37"/>
  <c r="U97" i="37" s="1"/>
  <c r="V80" i="37"/>
  <c r="V97" i="37" s="1"/>
  <c r="F42" i="31"/>
  <c r="K55" i="22"/>
  <c r="F63" i="5" s="1"/>
  <c r="H46" i="22"/>
  <c r="C54" i="5" s="1"/>
  <c r="G42" i="31"/>
  <c r="C25" i="31"/>
  <c r="E42" i="31"/>
  <c r="H42" i="31"/>
  <c r="C42" i="31"/>
  <c r="G89" i="5"/>
  <c r="L75" i="22"/>
  <c r="G83" i="5" s="1"/>
  <c r="L64" i="22"/>
  <c r="G72" i="5" s="1"/>
  <c r="J75" i="22"/>
  <c r="E83" i="5" s="1"/>
  <c r="L67" i="22"/>
  <c r="G75" i="5" s="1"/>
  <c r="G8" i="22"/>
  <c r="J70" i="22"/>
  <c r="E78" i="5" s="1"/>
  <c r="F25" i="31"/>
  <c r="E25" i="31"/>
  <c r="L68" i="22"/>
  <c r="G76" i="5" s="1"/>
  <c r="L51" i="22"/>
  <c r="G59" i="5" s="1"/>
  <c r="M97" i="33"/>
  <c r="N97" i="33" s="1"/>
  <c r="K51" i="22"/>
  <c r="F59" i="5" s="1"/>
  <c r="L25" i="22"/>
  <c r="G30" i="5" s="1"/>
  <c r="K56" i="22"/>
  <c r="F64" i="5" s="1"/>
  <c r="L44" i="22"/>
  <c r="G52" i="5" s="1"/>
  <c r="K68" i="22"/>
  <c r="F76" i="5" s="1"/>
  <c r="H5" i="22"/>
  <c r="C10" i="5" s="1"/>
  <c r="L73" i="22"/>
  <c r="G81" i="5" s="1"/>
  <c r="I46" i="22"/>
  <c r="D54" i="5" s="1"/>
  <c r="H73" i="22"/>
  <c r="C81" i="5" s="1"/>
  <c r="L72" i="22"/>
  <c r="G80" i="5" s="1"/>
  <c r="H59" i="22"/>
  <c r="C67" i="5" s="1"/>
  <c r="C76" i="22"/>
  <c r="J88" i="22"/>
  <c r="E96" i="5" s="1"/>
  <c r="L60" i="22"/>
  <c r="G68" i="5" s="1"/>
  <c r="K53" i="22"/>
  <c r="F61" i="5" s="1"/>
  <c r="J59" i="22"/>
  <c r="E67" i="5" s="1"/>
  <c r="I45" i="22"/>
  <c r="D53" i="5" s="1"/>
  <c r="H70" i="22"/>
  <c r="C78" i="5" s="1"/>
  <c r="K70" i="22"/>
  <c r="F78" i="5" s="1"/>
  <c r="K54" i="22"/>
  <c r="F62" i="5" s="1"/>
  <c r="J47" i="22"/>
  <c r="E55" i="5" s="1"/>
  <c r="I51" i="22"/>
  <c r="D59" i="5" s="1"/>
  <c r="H47" i="22"/>
  <c r="C55" i="5" s="1"/>
  <c r="I23" i="17"/>
  <c r="K75" i="22"/>
  <c r="F83" i="5" s="1"/>
  <c r="J54" i="22"/>
  <c r="E62" i="5" s="1"/>
  <c r="H58" i="22"/>
  <c r="C66" i="5" s="1"/>
  <c r="H43" i="22"/>
  <c r="C51" i="5" s="1"/>
  <c r="L6" i="22"/>
  <c r="G11" i="5" s="1"/>
  <c r="E8" i="22"/>
  <c r="H54" i="22"/>
  <c r="C62" i="5" s="1"/>
  <c r="H53" i="22"/>
  <c r="C61" i="5" s="1"/>
  <c r="H11" i="22"/>
  <c r="C16" i="5" s="1"/>
  <c r="D82" i="22"/>
  <c r="J82" i="22" s="1"/>
  <c r="E90" i="5" s="1"/>
  <c r="L70" i="22"/>
  <c r="G78" i="5" s="1"/>
  <c r="I47" i="22"/>
  <c r="D55" i="5" s="1"/>
  <c r="J86" i="22"/>
  <c r="E94" i="5" s="1"/>
  <c r="J68" i="22"/>
  <c r="E76" i="5" s="1"/>
  <c r="J64" i="22"/>
  <c r="E72" i="5" s="1"/>
  <c r="J56" i="22"/>
  <c r="E64" i="5" s="1"/>
  <c r="C32" i="22"/>
  <c r="D31" i="22"/>
  <c r="H31" i="22" s="1"/>
  <c r="C36" i="5" s="1"/>
  <c r="H86" i="22"/>
  <c r="C94" i="5" s="1"/>
  <c r="I86" i="22"/>
  <c r="D94" i="5" s="1"/>
  <c r="K58" i="22"/>
  <c r="F66" i="5" s="1"/>
  <c r="J58" i="22"/>
  <c r="E66" i="5" s="1"/>
  <c r="J4" i="22"/>
  <c r="E9" i="5" s="1"/>
  <c r="K4" i="22"/>
  <c r="F9" i="5" s="1"/>
  <c r="H4" i="22"/>
  <c r="C9" i="5" s="1"/>
  <c r="K109" i="33"/>
  <c r="I56" i="22"/>
  <c r="D64" i="5" s="1"/>
  <c r="L66" i="22"/>
  <c r="G74" i="5" s="1"/>
  <c r="H63" i="22"/>
  <c r="C71" i="5" s="1"/>
  <c r="J53" i="22"/>
  <c r="E61" i="5" s="1"/>
  <c r="J5" i="22"/>
  <c r="E10" i="5" s="1"/>
  <c r="I59" i="22"/>
  <c r="D67" i="5" s="1"/>
  <c r="D26" i="22"/>
  <c r="J26" i="22" s="1"/>
  <c r="E31" i="5" s="1"/>
  <c r="I55" i="22"/>
  <c r="D63" i="5" s="1"/>
  <c r="J51" i="22"/>
  <c r="E59" i="5" s="1"/>
  <c r="E18" i="22"/>
  <c r="L62" i="22"/>
  <c r="G70" i="5" s="1"/>
  <c r="F29" i="22"/>
  <c r="C35" i="22"/>
  <c r="L84" i="22"/>
  <c r="G92" i="5" s="1"/>
  <c r="C30" i="22"/>
  <c r="E32" i="22"/>
  <c r="L89" i="22"/>
  <c r="G97" i="5" s="1"/>
  <c r="E25" i="22"/>
  <c r="C26" i="22"/>
  <c r="H88" i="22"/>
  <c r="C96" i="5" s="1"/>
  <c r="E27" i="22"/>
  <c r="L80" i="22"/>
  <c r="G88" i="5" s="1"/>
  <c r="L27" i="22"/>
  <c r="G32" i="5" s="1"/>
  <c r="L82" i="22"/>
  <c r="G90" i="5" s="1"/>
  <c r="L83" i="22"/>
  <c r="G91" i="5" s="1"/>
  <c r="I88" i="22"/>
  <c r="D96" i="5" s="1"/>
  <c r="L14" i="22"/>
  <c r="G19" i="5" s="1"/>
  <c r="D14" i="22"/>
  <c r="H14" i="22" s="1"/>
  <c r="C19" i="5" s="1"/>
  <c r="I70" i="22"/>
  <c r="D78" i="5" s="1"/>
  <c r="H56" i="22"/>
  <c r="C64" i="5" s="1"/>
  <c r="J55" i="22"/>
  <c r="E63" i="5" s="1"/>
  <c r="J63" i="22"/>
  <c r="E71" i="5" s="1"/>
  <c r="L59" i="22"/>
  <c r="G67" i="5" s="1"/>
  <c r="L63" i="22"/>
  <c r="G71" i="5" s="1"/>
  <c r="L54" i="22"/>
  <c r="G62" i="5" s="1"/>
  <c r="L56" i="22"/>
  <c r="G64" i="5" s="1"/>
  <c r="L61" i="22"/>
  <c r="G69" i="5" s="1"/>
  <c r="E76" i="22"/>
  <c r="E93" i="22" s="1"/>
  <c r="I44" i="22"/>
  <c r="D52" i="5" s="1"/>
  <c r="J46" i="22"/>
  <c r="E54" i="5" s="1"/>
  <c r="I23" i="33"/>
  <c r="J23" i="33" s="1"/>
  <c r="K23" i="33" s="1"/>
  <c r="L45" i="22"/>
  <c r="G53" i="5" s="1"/>
  <c r="L35" i="22"/>
  <c r="G40" i="5" s="1"/>
  <c r="L31" i="22"/>
  <c r="G36" i="5" s="1"/>
  <c r="L26" i="22"/>
  <c r="G31" i="5" s="1"/>
  <c r="L86" i="22"/>
  <c r="G94" i="5" s="1"/>
  <c r="L88" i="22"/>
  <c r="G96" i="5" s="1"/>
  <c r="K86" i="22"/>
  <c r="F94" i="5" s="1"/>
  <c r="K88" i="22"/>
  <c r="F96" i="5" s="1"/>
  <c r="L87" i="22"/>
  <c r="G95" i="5" s="1"/>
  <c r="L91" i="22"/>
  <c r="G99" i="5" s="1"/>
  <c r="L16" i="22"/>
  <c r="G21" i="5" s="1"/>
  <c r="K67" i="22"/>
  <c r="F75" i="5" s="1"/>
  <c r="L69" i="22"/>
  <c r="G77" i="5" s="1"/>
  <c r="L13" i="22"/>
  <c r="G18" i="5" s="1"/>
  <c r="K63" i="22"/>
  <c r="F71" i="5" s="1"/>
  <c r="G7" i="22"/>
  <c r="L17" i="22"/>
  <c r="G22" i="5" s="1"/>
  <c r="L46" i="22"/>
  <c r="G54" i="5" s="1"/>
  <c r="J73" i="22"/>
  <c r="E81" i="5" s="1"/>
  <c r="K73" i="22"/>
  <c r="F81" i="5" s="1"/>
  <c r="G32" i="22"/>
  <c r="L30" i="22"/>
  <c r="G35" i="5" s="1"/>
  <c r="L85" i="22"/>
  <c r="G93" i="5" s="1"/>
  <c r="L74" i="22"/>
  <c r="G82" i="5" s="1"/>
  <c r="L18" i="22"/>
  <c r="G23" i="5" s="1"/>
  <c r="K59" i="22"/>
  <c r="F67" i="5" s="1"/>
  <c r="K5" i="22"/>
  <c r="F10" i="5" s="1"/>
  <c r="G10" i="22"/>
  <c r="K45" i="22"/>
  <c r="F53" i="5" s="1"/>
  <c r="C8" i="22"/>
  <c r="E7" i="2"/>
  <c r="E23" i="33"/>
  <c r="F23" i="33" s="1"/>
  <c r="H44" i="22"/>
  <c r="C52" i="5" s="1"/>
  <c r="J44" i="22"/>
  <c r="E52" i="5" s="1"/>
  <c r="H45" i="22"/>
  <c r="C53" i="5" s="1"/>
  <c r="K46" i="22"/>
  <c r="F54" i="5" s="1"/>
  <c r="I42" i="22"/>
  <c r="D50" i="5" s="1"/>
  <c r="J45" i="22"/>
  <c r="E53" i="5" s="1"/>
  <c r="K44" i="22"/>
  <c r="F52" i="5" s="1"/>
  <c r="K64" i="22"/>
  <c r="F72" i="5" s="1"/>
  <c r="I64" i="22"/>
  <c r="D72" i="5" s="1"/>
  <c r="F11" i="22"/>
  <c r="J67" i="22"/>
  <c r="E75" i="5" s="1"/>
  <c r="E11" i="22"/>
  <c r="J11" i="22" s="1"/>
  <c r="E16" i="5" s="1"/>
  <c r="I69" i="33" s="1"/>
  <c r="M83" i="33"/>
  <c r="N83" i="33" s="1"/>
  <c r="C77" i="22"/>
  <c r="C21" i="22" s="1"/>
  <c r="E8" i="2"/>
  <c r="F21" i="22"/>
  <c r="L77" i="22"/>
  <c r="G85" i="5" s="1"/>
  <c r="H8" i="2"/>
  <c r="D77" i="22"/>
  <c r="I77" i="22" s="1"/>
  <c r="D85" i="5" s="1"/>
  <c r="E21" i="22"/>
  <c r="E109" i="33"/>
  <c r="D109" i="33"/>
  <c r="C109" i="33"/>
  <c r="D17" i="22"/>
  <c r="I73" i="22"/>
  <c r="D81" i="5" s="1"/>
  <c r="K11" i="22"/>
  <c r="F16" i="5" s="1"/>
  <c r="J69" i="33" s="1"/>
  <c r="I67" i="22"/>
  <c r="D75" i="5" s="1"/>
  <c r="H67" i="22"/>
  <c r="C75" i="5" s="1"/>
  <c r="H64" i="22"/>
  <c r="C72" i="5" s="1"/>
  <c r="I63" i="22"/>
  <c r="D71" i="5" s="1"/>
  <c r="L55" i="22"/>
  <c r="G63" i="5" s="1"/>
  <c r="H55" i="22"/>
  <c r="C63" i="5" s="1"/>
  <c r="K42" i="22"/>
  <c r="F50" i="5" s="1"/>
  <c r="H51" i="22"/>
  <c r="C59" i="5" s="1"/>
  <c r="H42" i="22"/>
  <c r="C50" i="5" s="1"/>
  <c r="J42" i="22"/>
  <c r="E50" i="5" s="1"/>
  <c r="I43" i="22"/>
  <c r="D51" i="5" s="1"/>
  <c r="J43" i="22"/>
  <c r="E51" i="5" s="1"/>
  <c r="I75" i="22"/>
  <c r="D83" i="5" s="1"/>
  <c r="H75" i="22"/>
  <c r="C83" i="5" s="1"/>
  <c r="I68" i="22"/>
  <c r="D76" i="5" s="1"/>
  <c r="D12" i="22"/>
  <c r="I12" i="22" s="1"/>
  <c r="D17" i="5" s="1"/>
  <c r="H68" i="22"/>
  <c r="C76" i="5" s="1"/>
  <c r="L12" i="22"/>
  <c r="G17" i="5" s="1"/>
  <c r="H24" i="22" l="1"/>
  <c r="C29" i="5" s="1"/>
  <c r="K24" i="22"/>
  <c r="F29" i="5" s="1"/>
  <c r="I24" i="22"/>
  <c r="D29" i="5" s="1"/>
  <c r="E10" i="2"/>
  <c r="C44" i="31"/>
  <c r="D44" i="31"/>
  <c r="E44" i="31"/>
  <c r="G44" i="31"/>
  <c r="F44" i="31"/>
  <c r="H44" i="31"/>
  <c r="G36" i="22"/>
  <c r="C93" i="22"/>
  <c r="L92" i="22"/>
  <c r="L29" i="22"/>
  <c r="G34" i="5" s="1"/>
  <c r="J31" i="22"/>
  <c r="E36" i="5" s="1"/>
  <c r="I82" i="22"/>
  <c r="D90" i="5" s="1"/>
  <c r="H26" i="22"/>
  <c r="C31" i="5" s="1"/>
  <c r="F8" i="22"/>
  <c r="L8" i="22" s="1"/>
  <c r="G13" i="5" s="1"/>
  <c r="H12" i="22"/>
  <c r="C17" i="5" s="1"/>
  <c r="J12" i="22"/>
  <c r="E17" i="5" s="1"/>
  <c r="K31" i="22"/>
  <c r="F36" i="5" s="1"/>
  <c r="J14" i="22"/>
  <c r="E19" i="5" s="1"/>
  <c r="K14" i="22"/>
  <c r="F19" i="5" s="1"/>
  <c r="L78" i="22"/>
  <c r="G86" i="5" s="1"/>
  <c r="K26" i="22"/>
  <c r="F31" i="5" s="1"/>
  <c r="D83" i="22"/>
  <c r="D87" i="22"/>
  <c r="D85" i="22"/>
  <c r="D66" i="22"/>
  <c r="D74" i="22"/>
  <c r="D61" i="22"/>
  <c r="D60" i="22"/>
  <c r="D27" i="22"/>
  <c r="H82" i="22"/>
  <c r="C90" i="5" s="1"/>
  <c r="K82" i="22"/>
  <c r="F90" i="5" s="1"/>
  <c r="C19" i="22"/>
  <c r="I31" i="22"/>
  <c r="D36" i="5" s="1"/>
  <c r="D91" i="22"/>
  <c r="E36" i="22"/>
  <c r="C36" i="22"/>
  <c r="E19" i="22"/>
  <c r="D65" i="22"/>
  <c r="I65" i="22" s="1"/>
  <c r="D73" i="5" s="1"/>
  <c r="D80" i="22"/>
  <c r="K9" i="2"/>
  <c r="D78" i="22"/>
  <c r="I26" i="22"/>
  <c r="D31" i="5" s="1"/>
  <c r="D72" i="22"/>
  <c r="K8" i="2"/>
  <c r="F28" i="22"/>
  <c r="F32" i="22"/>
  <c r="I14" i="22"/>
  <c r="D19" i="5" s="1"/>
  <c r="L65" i="22"/>
  <c r="G73" i="5" s="1"/>
  <c r="F9" i="22"/>
  <c r="L58" i="22"/>
  <c r="G66" i="5" s="1"/>
  <c r="I58" i="22"/>
  <c r="D66" i="5" s="1"/>
  <c r="F5" i="22"/>
  <c r="I54" i="22"/>
  <c r="D62" i="5" s="1"/>
  <c r="L7" i="22"/>
  <c r="G12" i="5" s="1"/>
  <c r="L10" i="22"/>
  <c r="G15" i="5" s="1"/>
  <c r="I11" i="22"/>
  <c r="D16" i="5" s="1"/>
  <c r="H69" i="33" s="1"/>
  <c r="L11" i="22"/>
  <c r="G16" i="5" s="1"/>
  <c r="L21" i="22"/>
  <c r="G26" i="5" s="1"/>
  <c r="F109" i="33"/>
  <c r="K77" i="22"/>
  <c r="F85" i="5" s="1"/>
  <c r="D21" i="22"/>
  <c r="J21" i="22" s="1"/>
  <c r="E26" i="5" s="1"/>
  <c r="H77" i="22"/>
  <c r="C85" i="5" s="1"/>
  <c r="J77" i="22"/>
  <c r="E85" i="5" s="1"/>
  <c r="H17" i="22"/>
  <c r="C22" i="5" s="1"/>
  <c r="I17" i="22"/>
  <c r="D22" i="5" s="1"/>
  <c r="K17" i="22"/>
  <c r="F22" i="5" s="1"/>
  <c r="J17" i="22"/>
  <c r="E22" i="5" s="1"/>
  <c r="L53" i="22"/>
  <c r="G61" i="5" s="1"/>
  <c r="F4" i="22"/>
  <c r="I53" i="22"/>
  <c r="D61" i="5" s="1"/>
  <c r="F76" i="22"/>
  <c r="F93" i="22" s="1"/>
  <c r="K12" i="22"/>
  <c r="F17" i="5" s="1"/>
  <c r="I80" i="22" l="1"/>
  <c r="D88" i="5" s="1"/>
  <c r="D23" i="22"/>
  <c r="D33" i="22"/>
  <c r="H33" i="22" s="1"/>
  <c r="E37" i="22"/>
  <c r="C37" i="22"/>
  <c r="D84" i="22"/>
  <c r="J85" i="22"/>
  <c r="E93" i="5" s="1"/>
  <c r="H85" i="22"/>
  <c r="C93" i="5" s="1"/>
  <c r="K85" i="22"/>
  <c r="F93" i="5" s="1"/>
  <c r="D30" i="22"/>
  <c r="I85" i="22"/>
  <c r="D93" i="5" s="1"/>
  <c r="D7" i="22"/>
  <c r="I61" i="22"/>
  <c r="D69" i="5" s="1"/>
  <c r="K61" i="22"/>
  <c r="F69" i="5" s="1"/>
  <c r="J61" i="22"/>
  <c r="E69" i="5" s="1"/>
  <c r="H61" i="22"/>
  <c r="C69" i="5" s="1"/>
  <c r="D89" i="22"/>
  <c r="L32" i="22"/>
  <c r="G37" i="5" s="1"/>
  <c r="H87" i="22"/>
  <c r="C95" i="5" s="1"/>
  <c r="I87" i="22"/>
  <c r="D95" i="5" s="1"/>
  <c r="J87" i="22"/>
  <c r="E95" i="5" s="1"/>
  <c r="K87" i="22"/>
  <c r="F95" i="5" s="1"/>
  <c r="I83" i="22"/>
  <c r="D91" i="5" s="1"/>
  <c r="K83" i="22"/>
  <c r="F91" i="5" s="1"/>
  <c r="D25" i="22"/>
  <c r="H83" i="22"/>
  <c r="C91" i="5" s="1"/>
  <c r="J83" i="22"/>
  <c r="E91" i="5" s="1"/>
  <c r="H27" i="22"/>
  <c r="C32" i="5" s="1"/>
  <c r="K27" i="22"/>
  <c r="F32" i="5" s="1"/>
  <c r="I27" i="22"/>
  <c r="D32" i="5" s="1"/>
  <c r="D10" i="22"/>
  <c r="K66" i="22"/>
  <c r="F74" i="5" s="1"/>
  <c r="I66" i="22"/>
  <c r="D74" i="5" s="1"/>
  <c r="H66" i="22"/>
  <c r="C74" i="5" s="1"/>
  <c r="J66" i="22"/>
  <c r="E74" i="5" s="1"/>
  <c r="H60" i="22"/>
  <c r="C68" i="5" s="1"/>
  <c r="J60" i="22"/>
  <c r="E68" i="5" s="1"/>
  <c r="I60" i="22"/>
  <c r="D68" i="5" s="1"/>
  <c r="D6" i="22"/>
  <c r="K60" i="22"/>
  <c r="F68" i="5" s="1"/>
  <c r="D18" i="22"/>
  <c r="K74" i="22"/>
  <c r="F82" i="5" s="1"/>
  <c r="H74" i="22"/>
  <c r="C82" i="5" s="1"/>
  <c r="J74" i="22"/>
  <c r="E82" i="5" s="1"/>
  <c r="I74" i="22"/>
  <c r="D82" i="5" s="1"/>
  <c r="J27" i="22"/>
  <c r="E32" i="5" s="1"/>
  <c r="D35" i="22"/>
  <c r="J91" i="22"/>
  <c r="E99" i="5" s="1"/>
  <c r="H91" i="22"/>
  <c r="C99" i="5" s="1"/>
  <c r="K91" i="22"/>
  <c r="F99" i="5" s="1"/>
  <c r="I91" i="22"/>
  <c r="D99" i="5" s="1"/>
  <c r="D9" i="22"/>
  <c r="I9" i="22" s="1"/>
  <c r="D14" i="5" s="1"/>
  <c r="H65" i="22"/>
  <c r="C73" i="5" s="1"/>
  <c r="J65" i="22"/>
  <c r="E73" i="5" s="1"/>
  <c r="K65" i="22"/>
  <c r="F73" i="5" s="1"/>
  <c r="D62" i="22"/>
  <c r="J80" i="22"/>
  <c r="E88" i="5" s="1"/>
  <c r="K80" i="22"/>
  <c r="F88" i="5" s="1"/>
  <c r="I23" i="22"/>
  <c r="D28" i="5" s="1"/>
  <c r="H80" i="22"/>
  <c r="C88" i="5" s="1"/>
  <c r="J78" i="22"/>
  <c r="E86" i="5" s="1"/>
  <c r="I78" i="22"/>
  <c r="D86" i="5" s="1"/>
  <c r="D29" i="22"/>
  <c r="K78" i="22"/>
  <c r="F86" i="5" s="1"/>
  <c r="H78" i="22"/>
  <c r="C86" i="5" s="1"/>
  <c r="H72" i="22"/>
  <c r="C80" i="5" s="1"/>
  <c r="J72" i="22"/>
  <c r="E80" i="5" s="1"/>
  <c r="K72" i="22"/>
  <c r="F80" i="5" s="1"/>
  <c r="D16" i="22"/>
  <c r="I72" i="22"/>
  <c r="D80" i="5" s="1"/>
  <c r="G100" i="5"/>
  <c r="L28" i="22"/>
  <c r="G33" i="5" s="1"/>
  <c r="F36" i="22"/>
  <c r="L23" i="22"/>
  <c r="G28" i="5" s="1"/>
  <c r="L9" i="22"/>
  <c r="G14" i="5" s="1"/>
  <c r="I5" i="22"/>
  <c r="D10" i="5" s="1"/>
  <c r="L5" i="22"/>
  <c r="G10" i="5" s="1"/>
  <c r="D69" i="22"/>
  <c r="K21" i="22"/>
  <c r="F26" i="5" s="1"/>
  <c r="H21" i="22"/>
  <c r="C26" i="5" s="1"/>
  <c r="I21" i="22"/>
  <c r="D26" i="5" s="1"/>
  <c r="L4" i="22"/>
  <c r="G9" i="5" s="1"/>
  <c r="I4" i="22"/>
  <c r="D9" i="5" s="1"/>
  <c r="F19" i="22"/>
  <c r="D92" i="22" l="1"/>
  <c r="K92" i="22" s="1"/>
  <c r="F37" i="22"/>
  <c r="D32" i="22"/>
  <c r="H84" i="22"/>
  <c r="C92" i="5" s="1"/>
  <c r="J84" i="22"/>
  <c r="E92" i="5" s="1"/>
  <c r="K84" i="22"/>
  <c r="F92" i="5" s="1"/>
  <c r="I84" i="22"/>
  <c r="D92" i="5" s="1"/>
  <c r="C38" i="5"/>
  <c r="I33" i="22"/>
  <c r="D38" i="5" s="1"/>
  <c r="K33" i="22"/>
  <c r="F38" i="5" s="1"/>
  <c r="J33" i="22"/>
  <c r="E38" i="5" s="1"/>
  <c r="H89" i="22"/>
  <c r="C97" i="5" s="1"/>
  <c r="D28" i="22"/>
  <c r="J89" i="22"/>
  <c r="E97" i="5" s="1"/>
  <c r="K89" i="22"/>
  <c r="F97" i="5" s="1"/>
  <c r="I89" i="22"/>
  <c r="D97" i="5" s="1"/>
  <c r="J30" i="22"/>
  <c r="E35" i="5" s="1"/>
  <c r="K30" i="22"/>
  <c r="F35" i="5" s="1"/>
  <c r="I30" i="22"/>
  <c r="D35" i="5" s="1"/>
  <c r="H30" i="22"/>
  <c r="C35" i="5" s="1"/>
  <c r="I10" i="22"/>
  <c r="D15" i="5" s="1"/>
  <c r="J10" i="22"/>
  <c r="E15" i="5" s="1"/>
  <c r="H10" i="22"/>
  <c r="C15" i="5" s="1"/>
  <c r="K10" i="22"/>
  <c r="F15" i="5" s="1"/>
  <c r="H18" i="22"/>
  <c r="C23" i="5" s="1"/>
  <c r="I18" i="22"/>
  <c r="D23" i="5" s="1"/>
  <c r="K18" i="22"/>
  <c r="F23" i="5" s="1"/>
  <c r="J18" i="22"/>
  <c r="E23" i="5" s="1"/>
  <c r="H7" i="22"/>
  <c r="C12" i="5" s="1"/>
  <c r="I7" i="22"/>
  <c r="D12" i="5" s="1"/>
  <c r="J7" i="22"/>
  <c r="E12" i="5" s="1"/>
  <c r="K7" i="22"/>
  <c r="F12" i="5" s="1"/>
  <c r="I6" i="22"/>
  <c r="D11" i="5" s="1"/>
  <c r="H6" i="22"/>
  <c r="C11" i="5" s="1"/>
  <c r="K6" i="22"/>
  <c r="F11" i="5" s="1"/>
  <c r="J6" i="22"/>
  <c r="E11" i="5" s="1"/>
  <c r="K25" i="22"/>
  <c r="F30" i="5" s="1"/>
  <c r="J25" i="22"/>
  <c r="E30" i="5" s="1"/>
  <c r="H25" i="22"/>
  <c r="C30" i="5" s="1"/>
  <c r="I25" i="22"/>
  <c r="D30" i="5" s="1"/>
  <c r="I35" i="22"/>
  <c r="D40" i="5" s="1"/>
  <c r="J35" i="22"/>
  <c r="E40" i="5" s="1"/>
  <c r="K35" i="22"/>
  <c r="F40" i="5" s="1"/>
  <c r="H35" i="22"/>
  <c r="H9" i="22"/>
  <c r="C14" i="5" s="1"/>
  <c r="K9" i="22"/>
  <c r="F14" i="5" s="1"/>
  <c r="J9" i="22"/>
  <c r="E14" i="5" s="1"/>
  <c r="K29" i="22"/>
  <c r="F34" i="5" s="1"/>
  <c r="I29" i="22"/>
  <c r="D34" i="5" s="1"/>
  <c r="H29" i="22"/>
  <c r="C34" i="5" s="1"/>
  <c r="J29" i="22"/>
  <c r="E34" i="5" s="1"/>
  <c r="J23" i="22"/>
  <c r="E28" i="5" s="1"/>
  <c r="K23" i="22"/>
  <c r="F28" i="5" s="1"/>
  <c r="H23" i="22"/>
  <c r="C28" i="5" s="1"/>
  <c r="H62" i="22"/>
  <c r="C70" i="5" s="1"/>
  <c r="D8" i="22"/>
  <c r="J62" i="22"/>
  <c r="E70" i="5" s="1"/>
  <c r="I62" i="22"/>
  <c r="D70" i="5" s="1"/>
  <c r="K62" i="22"/>
  <c r="F70" i="5" s="1"/>
  <c r="I16" i="22"/>
  <c r="D21" i="5" s="1"/>
  <c r="H16" i="22"/>
  <c r="C21" i="5" s="1"/>
  <c r="K16" i="22"/>
  <c r="F21" i="5" s="1"/>
  <c r="J16" i="22"/>
  <c r="E21" i="5" s="1"/>
  <c r="L36" i="22"/>
  <c r="G41" i="5" s="1"/>
  <c r="D13" i="22"/>
  <c r="J69" i="22"/>
  <c r="E77" i="5" s="1"/>
  <c r="I69" i="22"/>
  <c r="D77" i="5" s="1"/>
  <c r="K69" i="22"/>
  <c r="F77" i="5" s="1"/>
  <c r="H69" i="22"/>
  <c r="C77" i="5" s="1"/>
  <c r="H92" i="22" l="1"/>
  <c r="C100" i="5" s="1"/>
  <c r="J92" i="22"/>
  <c r="E100" i="5" s="1"/>
  <c r="I92" i="22"/>
  <c r="D100" i="5" s="1"/>
  <c r="C40" i="5"/>
  <c r="D36" i="22"/>
  <c r="I36" i="22" s="1"/>
  <c r="D41" i="5" s="1"/>
  <c r="F100" i="5"/>
  <c r="H32" i="22"/>
  <c r="C37" i="5" s="1"/>
  <c r="J32" i="22"/>
  <c r="E37" i="5" s="1"/>
  <c r="K32" i="22"/>
  <c r="F37" i="5" s="1"/>
  <c r="I32" i="22"/>
  <c r="D37" i="5" s="1"/>
  <c r="H28" i="22"/>
  <c r="C33" i="5" s="1"/>
  <c r="J28" i="22"/>
  <c r="E33" i="5" s="1"/>
  <c r="K28" i="22"/>
  <c r="F33" i="5" s="1"/>
  <c r="I28" i="22"/>
  <c r="D33" i="5" s="1"/>
  <c r="J8" i="22"/>
  <c r="E13" i="5" s="1"/>
  <c r="K8" i="22"/>
  <c r="F13" i="5" s="1"/>
  <c r="H8" i="22"/>
  <c r="C13" i="5" s="1"/>
  <c r="I8" i="22"/>
  <c r="D13" i="5" s="1"/>
  <c r="I13" i="22"/>
  <c r="D18" i="5" s="1"/>
  <c r="J13" i="22"/>
  <c r="E18" i="5" s="1"/>
  <c r="H13" i="22"/>
  <c r="C18" i="5" s="1"/>
  <c r="K13" i="22"/>
  <c r="F18" i="5" s="1"/>
  <c r="J36" i="22" l="1"/>
  <c r="E41" i="5" s="1"/>
  <c r="K36" i="22"/>
  <c r="F41" i="5" s="1"/>
  <c r="H36" i="22"/>
  <c r="C41" i="5" s="1"/>
  <c r="AM25" i="1"/>
  <c r="AM43" i="1" s="1"/>
  <c r="AO82" i="1" l="1"/>
  <c r="AO99" i="1" s="1"/>
  <c r="AO25" i="1"/>
  <c r="AO43" i="1" s="1"/>
  <c r="AM99" i="1"/>
  <c r="I38" i="33" l="1"/>
  <c r="J38" i="33" s="1"/>
  <c r="K38" i="33" s="1"/>
  <c r="D52" i="22"/>
  <c r="H7" i="2"/>
  <c r="D25" i="1"/>
  <c r="D43" i="1" s="1"/>
  <c r="H48" i="22"/>
  <c r="C56" i="5" s="1"/>
  <c r="K48" i="22"/>
  <c r="F56" i="5" s="1"/>
  <c r="J48" i="22"/>
  <c r="E56" i="5" s="1"/>
  <c r="I48" i="22"/>
  <c r="D56" i="5" s="1"/>
  <c r="H10" i="2" l="1"/>
  <c r="K10" i="2" s="1"/>
  <c r="K7" i="2"/>
  <c r="H52" i="22"/>
  <c r="J52" i="22"/>
  <c r="E60" i="5" s="1"/>
  <c r="I52" i="22"/>
  <c r="D60" i="5" s="1"/>
  <c r="G19" i="22"/>
  <c r="G37" i="22" s="1"/>
  <c r="L37" i="22" s="1"/>
  <c r="K52" i="22"/>
  <c r="F60" i="5" s="1"/>
  <c r="L52" i="22"/>
  <c r="G76" i="22"/>
  <c r="G93" i="22" s="1"/>
  <c r="L93" i="22" s="1"/>
  <c r="D38" i="33"/>
  <c r="E38" i="33" s="1"/>
  <c r="F38" i="33" s="1"/>
  <c r="J3" i="22"/>
  <c r="E8" i="5" s="1"/>
  <c r="H3" i="22"/>
  <c r="C8" i="5" s="1"/>
  <c r="I3" i="22"/>
  <c r="D8" i="5" s="1"/>
  <c r="D19" i="22"/>
  <c r="D37" i="22" s="1"/>
  <c r="D76" i="22"/>
  <c r="D93" i="22" s="1"/>
  <c r="C60" i="5" l="1"/>
  <c r="K93" i="22"/>
  <c r="J93" i="22"/>
  <c r="H93" i="22"/>
  <c r="I93" i="22"/>
  <c r="J37" i="22"/>
  <c r="K37" i="22"/>
  <c r="H37" i="22"/>
  <c r="I37" i="22"/>
  <c r="K3" i="22"/>
  <c r="F8" i="5" s="1"/>
  <c r="G101" i="5"/>
  <c r="L76" i="22"/>
  <c r="G84" i="5" s="1"/>
  <c r="L19" i="22"/>
  <c r="G60" i="5"/>
  <c r="L3" i="22"/>
  <c r="G8" i="5" s="1"/>
  <c r="H76" i="22"/>
  <c r="C84" i="5" s="1"/>
  <c r="K76" i="22"/>
  <c r="F84" i="5" s="1"/>
  <c r="J76" i="22"/>
  <c r="E84" i="5" s="1"/>
  <c r="I76" i="22"/>
  <c r="D84" i="5" s="1"/>
  <c r="K19" i="22"/>
  <c r="I19" i="22"/>
  <c r="J19" i="22"/>
  <c r="H19" i="22"/>
  <c r="I54" i="33" l="1"/>
  <c r="J54" i="33" s="1"/>
  <c r="K54" i="33" s="1"/>
  <c r="E24" i="5"/>
  <c r="D24" i="5"/>
  <c r="D42" i="5"/>
  <c r="C24" i="5"/>
  <c r="C42" i="5"/>
  <c r="D54" i="33" s="1"/>
  <c r="E54" i="33" s="1"/>
  <c r="F54" i="33" s="1"/>
  <c r="F24" i="5"/>
  <c r="G24" i="5"/>
  <c r="G42" i="5"/>
  <c r="E42" i="5"/>
  <c r="F42" i="5"/>
  <c r="D101" i="5"/>
  <c r="F101" i="5"/>
  <c r="C101" i="5"/>
  <c r="E101" i="5"/>
  <c r="M80" i="37"/>
  <c r="M97" i="37" s="1"/>
  <c r="M41" i="37"/>
  <c r="G83" i="1"/>
  <c r="G99" i="1" s="1"/>
  <c r="G27" i="1" l="1"/>
  <c r="G43" i="1" s="1"/>
</calcChain>
</file>

<file path=xl/sharedStrings.xml><?xml version="1.0" encoding="utf-8"?>
<sst xmlns="http://schemas.openxmlformats.org/spreadsheetml/2006/main" count="2682" uniqueCount="397">
  <si>
    <t>DENA BANK LEAD BANK OFFICE SILVASSA</t>
  </si>
  <si>
    <t>Annexure No.: 1</t>
  </si>
  <si>
    <t>Sr. No</t>
  </si>
  <si>
    <t xml:space="preserve"> </t>
  </si>
  <si>
    <t xml:space="preserve">Name of Bank </t>
  </si>
  <si>
    <t>Bank of Baroda</t>
  </si>
  <si>
    <t>Canara Bank</t>
  </si>
  <si>
    <t xml:space="preserve">Deposit </t>
  </si>
  <si>
    <t>Amt.</t>
  </si>
  <si>
    <t>Advance</t>
  </si>
  <si>
    <t>Agrill. &amp; Allied</t>
  </si>
  <si>
    <t>A/C</t>
  </si>
  <si>
    <t>Amt</t>
  </si>
  <si>
    <t>Other Priority Sector</t>
  </si>
  <si>
    <t>Total P.S.A</t>
  </si>
  <si>
    <t>Sr. No.</t>
  </si>
  <si>
    <t>Total</t>
  </si>
  <si>
    <t>Name of Bank</t>
  </si>
  <si>
    <t>SBI Groups</t>
  </si>
  <si>
    <t>Private Banks</t>
  </si>
  <si>
    <t xml:space="preserve">  </t>
  </si>
  <si>
    <t>Amount in Rs. 000</t>
  </si>
  <si>
    <t>Women</t>
  </si>
  <si>
    <t>Minority</t>
  </si>
  <si>
    <t>Annexure No.:  4</t>
  </si>
  <si>
    <t>Name Of Bank</t>
  </si>
  <si>
    <t>Dadra</t>
  </si>
  <si>
    <t>Khanvel</t>
  </si>
  <si>
    <t>Naroli</t>
  </si>
  <si>
    <t>MD Road</t>
  </si>
  <si>
    <t>Totel Adv.To W.S</t>
  </si>
  <si>
    <t>Amount in Rs.: 000</t>
  </si>
  <si>
    <t>SC/ST</t>
  </si>
  <si>
    <t>Annexure No.: 5</t>
  </si>
  <si>
    <t>Sr No</t>
  </si>
  <si>
    <t>C.D Ratio</t>
  </si>
  <si>
    <t>%</t>
  </si>
  <si>
    <t>% Of Direct Agril.</t>
  </si>
  <si>
    <t>To Adv.(Total)</t>
  </si>
  <si>
    <t>% Of WS Adv.</t>
  </si>
  <si>
    <t>To Total Adv</t>
  </si>
  <si>
    <t>Target</t>
  </si>
  <si>
    <t>Achiev</t>
  </si>
  <si>
    <t>Achive</t>
  </si>
  <si>
    <t>Bank/Branch</t>
  </si>
  <si>
    <t xml:space="preserve">Target </t>
  </si>
  <si>
    <t>Sanctioned</t>
  </si>
  <si>
    <t>* Disbursed</t>
  </si>
  <si>
    <t>Annexure No.:  7</t>
  </si>
  <si>
    <t>Return</t>
  </si>
  <si>
    <t>Pending</t>
  </si>
  <si>
    <t>State Bank of India</t>
  </si>
  <si>
    <t>Annexure No.: 8</t>
  </si>
  <si>
    <t>Annexure No.: 9</t>
  </si>
  <si>
    <t>Annexure No.: 10</t>
  </si>
  <si>
    <t>Sr.No</t>
  </si>
  <si>
    <t>Disbursed during the Quarter</t>
  </si>
  <si>
    <t>Annexure No.: 12</t>
  </si>
  <si>
    <t xml:space="preserve">   DENA BANK LEAD BANK OFFICE SILVASSA</t>
  </si>
  <si>
    <t>Dena Bank, Silvassa</t>
  </si>
  <si>
    <t>Amli</t>
  </si>
  <si>
    <t>Oriental Bank of Com</t>
  </si>
  <si>
    <t>Total of Bank</t>
  </si>
  <si>
    <t>R.C.C Filed</t>
  </si>
  <si>
    <t>Cases Pending</t>
  </si>
  <si>
    <t>Sr.No.</t>
  </si>
  <si>
    <t xml:space="preserve">Name of the Bank </t>
  </si>
  <si>
    <t>BOB</t>
  </si>
  <si>
    <t>OBC</t>
  </si>
  <si>
    <t>SBI</t>
  </si>
  <si>
    <t>HDFC</t>
  </si>
  <si>
    <t>TOTAL</t>
  </si>
  <si>
    <t>CUMULATIVE UPTO  OCT 2006</t>
  </si>
  <si>
    <t xml:space="preserve">GCCs Issued  </t>
  </si>
  <si>
    <t xml:space="preserve">Of PSA To </t>
  </si>
  <si>
    <t>Total Advance</t>
  </si>
  <si>
    <t>% Of W.S to P.S.</t>
  </si>
  <si>
    <t>Adv To Adv .(Total)</t>
  </si>
  <si>
    <t>AGRIL ADV</t>
  </si>
  <si>
    <t>PSA ADV</t>
  </si>
  <si>
    <t>WS ADV</t>
  </si>
  <si>
    <t xml:space="preserve">CD </t>
  </si>
  <si>
    <t>PSA TO AD</t>
  </si>
  <si>
    <t>AG TO AV</t>
  </si>
  <si>
    <t>WS TO AV</t>
  </si>
  <si>
    <t>WS TO PS</t>
  </si>
  <si>
    <t>AMT.</t>
  </si>
  <si>
    <t>AMT</t>
  </si>
  <si>
    <t>Annexure No.: 11</t>
  </si>
  <si>
    <t xml:space="preserve">BANK WISE / BRANCH WISE ACHIEVMENT UNDER </t>
  </si>
  <si>
    <t>Annexure No.: 6</t>
  </si>
  <si>
    <t>UNOIN BANK OF INDIA</t>
  </si>
  <si>
    <t>CANARA BANK</t>
  </si>
  <si>
    <t xml:space="preserve">SB No FrillA/C OPENED </t>
  </si>
  <si>
    <t>Recovery affected/Closed</t>
  </si>
  <si>
    <t>PMRY/PMEGP</t>
  </si>
  <si>
    <t>Annexure No.: 2</t>
  </si>
  <si>
    <t>Canara Bank Dadra</t>
  </si>
  <si>
    <t>Annexure No: 14</t>
  </si>
  <si>
    <t>Annexure No: 15</t>
  </si>
  <si>
    <t>Annexure No.: 17</t>
  </si>
  <si>
    <t>Annexure No.:   19</t>
  </si>
  <si>
    <t xml:space="preserve">Public Sector Banks </t>
  </si>
  <si>
    <t>ANNEXURE -I</t>
  </si>
  <si>
    <t xml:space="preserve">SR. NO. </t>
  </si>
  <si>
    <t xml:space="preserve">NAME OF THE DISTRCIT </t>
  </si>
  <si>
    <t xml:space="preserve">          ALL BANKS </t>
  </si>
  <si>
    <t xml:space="preserve">         DENA BANK </t>
  </si>
  <si>
    <t xml:space="preserve">U.T. OF D.N.H. </t>
  </si>
  <si>
    <t>ANNEXURE -II</t>
  </si>
  <si>
    <t xml:space="preserve">ALL BANKS </t>
  </si>
  <si>
    <t xml:space="preserve">DENA BANK </t>
  </si>
  <si>
    <t xml:space="preserve">INCREASE/ DECREASE </t>
  </si>
  <si>
    <t xml:space="preserve">% AGE GROWTH </t>
  </si>
  <si>
    <t>ANNEXURE -III</t>
  </si>
  <si>
    <t xml:space="preserve">                       DENA BANK</t>
  </si>
  <si>
    <t>ANNEXURE -IV</t>
  </si>
  <si>
    <t xml:space="preserve">              DENA BANK</t>
  </si>
  <si>
    <t>ANNEXURE -V</t>
  </si>
  <si>
    <t xml:space="preserve"> % PSA IN TOTAL </t>
  </si>
  <si>
    <t xml:space="preserve">% AGRI ADV. </t>
  </si>
  <si>
    <t xml:space="preserve">% WSA IN TOTAL ADVANCES </t>
  </si>
  <si>
    <t xml:space="preserve">ADVANCES </t>
  </si>
  <si>
    <t>IN TOTAL ADV</t>
  </si>
  <si>
    <t>ANNEXURE -VI</t>
  </si>
  <si>
    <t xml:space="preserve">AGRI &amp; ALLIED ACTIVITY </t>
  </si>
  <si>
    <t xml:space="preserve">SMALL SCALE INDUSTRIES </t>
  </si>
  <si>
    <t xml:space="preserve">OTHER PRIORITY SECTOR </t>
  </si>
  <si>
    <t xml:space="preserve">TOTAL PRIORITY SECTOR </t>
  </si>
  <si>
    <t xml:space="preserve">TARGET </t>
  </si>
  <si>
    <t xml:space="preserve">ACHIEVEMENT </t>
  </si>
  <si>
    <t xml:space="preserve"> % AGE ACHIEVEMENT </t>
  </si>
  <si>
    <t>ANNEXURE -VII</t>
  </si>
  <si>
    <t>ANNEXURE -VIII</t>
  </si>
  <si>
    <t xml:space="preserve">DENA BANKS </t>
  </si>
  <si>
    <t xml:space="preserve">AGRIL ADV </t>
  </si>
  <si>
    <t>SSI ADV</t>
  </si>
  <si>
    <t>OPS ADV.</t>
  </si>
  <si>
    <t xml:space="preserve">TOTAL PS </t>
  </si>
  <si>
    <t>W.S. ADV.</t>
  </si>
  <si>
    <t xml:space="preserve">               </t>
  </si>
  <si>
    <t xml:space="preserve">   </t>
  </si>
  <si>
    <t>Bank of Baroda Rakholi</t>
  </si>
  <si>
    <t xml:space="preserve">Allahabad Bank, Silvassa </t>
  </si>
  <si>
    <t xml:space="preserve">Andhra Bank, Dadra </t>
  </si>
  <si>
    <t>Canara Bank Silvassa</t>
  </si>
  <si>
    <t xml:space="preserve">Corporation Bank, Silvassa </t>
  </si>
  <si>
    <t xml:space="preserve">IDBI Bank, Silvassa </t>
  </si>
  <si>
    <t xml:space="preserve">Indian Bank, Silvassa </t>
  </si>
  <si>
    <t xml:space="preserve">Indian Overseas  Bank, Silvassa </t>
  </si>
  <si>
    <t xml:space="preserve">Oriental Bank of Commerce, Silvassa </t>
  </si>
  <si>
    <t xml:space="preserve">Union Bank of India, Silvassa </t>
  </si>
  <si>
    <t>State Bank Group Total</t>
  </si>
  <si>
    <t xml:space="preserve">Axis Bank Ltd. Silvassa </t>
  </si>
  <si>
    <t xml:space="preserve">Development Credit Bank, Silvassa </t>
  </si>
  <si>
    <t xml:space="preserve">ING Vysya Bank Ltd. Silvassa </t>
  </si>
  <si>
    <t xml:space="preserve">Kotak Mahindra Bank Ltd.Silvassa </t>
  </si>
  <si>
    <t>GRAND TOTAL</t>
  </si>
  <si>
    <t>PUBLIC SECTOR BANK TOTAL</t>
  </si>
  <si>
    <t>PRIVATE SECTOR BANKS TOTAL</t>
  </si>
  <si>
    <t xml:space="preserve">ICICI Bank Ltd. Total </t>
  </si>
  <si>
    <t>H.D.F.C. BANK Total</t>
  </si>
  <si>
    <t xml:space="preserve">Last year pending + Application Receieved during the year </t>
  </si>
  <si>
    <t xml:space="preserve">Last Year Pending +Application Receieved during the year </t>
  </si>
  <si>
    <t>Last year pending + Application Receieved during the year</t>
  </si>
  <si>
    <t>ICICI Bank Ltd.</t>
  </si>
  <si>
    <t xml:space="preserve">IDBI Bank </t>
  </si>
  <si>
    <t>Application Receieved during the year</t>
  </si>
  <si>
    <t>S</t>
  </si>
  <si>
    <t>ANDHARA BANK</t>
  </si>
  <si>
    <t>INDIAN OVERSEAS BANK</t>
  </si>
  <si>
    <t>DENA BANK</t>
  </si>
  <si>
    <t>KOTAK MAHINDRA</t>
  </si>
  <si>
    <t xml:space="preserve">Central Bank of India, Silvassa </t>
  </si>
  <si>
    <t xml:space="preserve">Punjab National Bank, Silvassa </t>
  </si>
  <si>
    <t xml:space="preserve">Yes Bank Ltd. Silvassa </t>
  </si>
  <si>
    <t xml:space="preserve">UCO, Bank, Silvassa </t>
  </si>
  <si>
    <t xml:space="preserve">Tamilnad Mercantile Bank Ltd. Silvassa </t>
  </si>
  <si>
    <t xml:space="preserve">Indian Bank </t>
  </si>
  <si>
    <t>Canara Bank Randha</t>
  </si>
  <si>
    <t>CCH</t>
  </si>
  <si>
    <t>HL</t>
  </si>
  <si>
    <t>DL</t>
  </si>
  <si>
    <t>VHL</t>
  </si>
  <si>
    <t>Amount in Rs.'000</t>
  </si>
  <si>
    <t>Amount Rs.:  '000</t>
  </si>
  <si>
    <t>Amount in Rs. '000</t>
  </si>
  <si>
    <t>Amount in Rs.: '000</t>
  </si>
  <si>
    <t>Amount in Rs. : '000</t>
  </si>
  <si>
    <t>Amountin Rs.: '000</t>
  </si>
  <si>
    <t>Amount in Rs : '000</t>
  </si>
  <si>
    <t>Amount in Rs:   '000</t>
  </si>
  <si>
    <t>FRESH A/C OPENED AFTER IMPLMENTATION OF FINANCIAL INCLUSION PROJECT IN THE U. T. OF D &amp; NH</t>
  </si>
  <si>
    <t xml:space="preserve">Vijaya Bank Silvassa </t>
  </si>
  <si>
    <t>Federal Bank Ltd.</t>
  </si>
  <si>
    <t>Vijaya Bank</t>
  </si>
  <si>
    <t>Bank of Baroda Khanvel</t>
  </si>
  <si>
    <t>Dena Bank Khanvel</t>
  </si>
  <si>
    <t>Dena Bank Kilvani</t>
  </si>
  <si>
    <t>Dena Bank Naroli</t>
  </si>
  <si>
    <t xml:space="preserve"> DENA BANK TOTAL</t>
  </si>
  <si>
    <t>State Bank of India Dadra</t>
  </si>
  <si>
    <t xml:space="preserve">NON PRIORITY SECTOR </t>
  </si>
  <si>
    <t xml:space="preserve">HOUSING LOAN </t>
  </si>
  <si>
    <t>TOTAL ANNUAL CREDIT PLAN</t>
  </si>
  <si>
    <t xml:space="preserve">CROP LOAN </t>
  </si>
  <si>
    <t xml:space="preserve">DIRECT AGRICULTURE </t>
  </si>
  <si>
    <t xml:space="preserve">INDIRECT AGRICULTURE </t>
  </si>
  <si>
    <t xml:space="preserve">EDUCATION LOAN  </t>
  </si>
  <si>
    <t>Dena Bank  Amli</t>
  </si>
  <si>
    <t xml:space="preserve">Dena Bank Dadra </t>
  </si>
  <si>
    <t>Dena Bank M.D.Road</t>
  </si>
  <si>
    <t xml:space="preserve">Dena Bank Silvassa </t>
  </si>
  <si>
    <t xml:space="preserve">Bank of Baroda Silvassa </t>
  </si>
  <si>
    <t>Indusind Bank Ltd.Silvassa &amp;Dadra</t>
  </si>
  <si>
    <t>MSE</t>
  </si>
  <si>
    <t xml:space="preserve">The Ratnakar Bank Ltd.Silvassa </t>
  </si>
  <si>
    <t xml:space="preserve">NPS </t>
  </si>
  <si>
    <t xml:space="preserve">TOTAL ADVANCES </t>
  </si>
  <si>
    <t>BANKING PARAMETER OF ALL BANKS AND DENA BANK IN LEAD DISTRICT FOR THE QUARTER ENDED June 2013</t>
  </si>
  <si>
    <t>ALL BANKS FINANCIAL ACHIEVEMENT VIS-A VIS TARGET UNDER ANNUAL CREDIT PLAN FOR THE YEAR 2013-14  IN OUR LEAD DISTRICT</t>
  </si>
  <si>
    <t>DENA BANKS FINANCIAL ACHIEVEMENT VIS-A VIS TARGET UNDER ANNUAL CREDIT PLAN FOR THE YEAR 2013-14  IN OUR LEAD DISTRICT</t>
  </si>
  <si>
    <t>Issue During The Quarter</t>
  </si>
  <si>
    <t>.</t>
  </si>
  <si>
    <t>Fig. in 000'</t>
  </si>
  <si>
    <t>Z</t>
  </si>
  <si>
    <t>United Bank of India, Silvassa</t>
  </si>
  <si>
    <t>Bank of Baroda Amli</t>
  </si>
  <si>
    <t>Bank of Maharashtra</t>
  </si>
  <si>
    <t>Bank of India</t>
  </si>
  <si>
    <t>IDBI Bank Khadoli</t>
  </si>
  <si>
    <t>ALLAHABAD BANK</t>
  </si>
  <si>
    <t>BANK OF BARODA</t>
  </si>
  <si>
    <t>BANK OF INDIA</t>
  </si>
  <si>
    <t>BANK OF MAHARASTRA</t>
  </si>
  <si>
    <t>CORPORATION BANK</t>
  </si>
  <si>
    <t>INDIAN BANK</t>
  </si>
  <si>
    <t>INDIA OVERSEAS BANK</t>
  </si>
  <si>
    <t>ORIENTAL BANK OF COMMERCE</t>
  </si>
  <si>
    <t>PUNJAB NATIONAL BANK</t>
  </si>
  <si>
    <t>UNION BANK OF INDIA</t>
  </si>
  <si>
    <t>UNITED BANK OF INDIA</t>
  </si>
  <si>
    <t>UCO BANK</t>
  </si>
  <si>
    <t>VIJAYA BANK</t>
  </si>
  <si>
    <t>CATHOLIC SYRIAN BANK LTD</t>
  </si>
  <si>
    <t>FEDERAL BANK LTD</t>
  </si>
  <si>
    <t>TAMILNAD MERCANTILE BANK</t>
  </si>
  <si>
    <t>ING VYSYA BANK</t>
  </si>
  <si>
    <t>DCB BANK LTD</t>
  </si>
  <si>
    <t>RATNAKAR BANK LTD</t>
  </si>
  <si>
    <t>AXIS BANK LTD</t>
  </si>
  <si>
    <t>ICICI BANK LTD</t>
  </si>
  <si>
    <t>INDUSIND BANK LTD</t>
  </si>
  <si>
    <t>HDFC BANK LTD</t>
  </si>
  <si>
    <t>IDBI BANK LTD</t>
  </si>
  <si>
    <t>KOTAK MAHINDRA BANK LTD</t>
  </si>
  <si>
    <t>YES BANK LTD</t>
  </si>
  <si>
    <t>ANDHRA BANK</t>
  </si>
  <si>
    <t>CENTRAL BANK OF INDIA</t>
  </si>
  <si>
    <t>PUBLIC SECTOR TOTAL</t>
  </si>
  <si>
    <t>SBI GROUP TOTAL</t>
  </si>
  <si>
    <t>PRIVATE SECTOR TOTAL</t>
  </si>
  <si>
    <t>Of which Crop Loan</t>
  </si>
  <si>
    <t>The Catholic Syrian Bank Ltd Amli</t>
  </si>
  <si>
    <t>The Catholic Syrian Bank Ltd Silvassa</t>
  </si>
  <si>
    <t xml:space="preserve">Bank of India Silvassa </t>
  </si>
  <si>
    <t xml:space="preserve">Bank of Maharastra Silvassa </t>
  </si>
  <si>
    <t xml:space="preserve">The Catholic Syrian Bank Ltd. Silvassa </t>
  </si>
  <si>
    <t xml:space="preserve">United Bank of India, Silvassa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</si>
  <si>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</si>
  <si>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31.03.2014</t>
  </si>
  <si>
    <t>30-06-2014</t>
  </si>
  <si>
    <t>30-09-2014</t>
  </si>
  <si>
    <t>30-12-2014</t>
  </si>
  <si>
    <t>Dena Bank Dapada</t>
  </si>
  <si>
    <t xml:space="preserve">UCO Bank, Silvassa </t>
  </si>
  <si>
    <t>Axis Bank Ltd. Masat</t>
  </si>
  <si>
    <t xml:space="preserve">State Bank of india silvassa </t>
  </si>
  <si>
    <t>State Bank of indiaNaroli</t>
  </si>
  <si>
    <t>State Bank of India Khadoli</t>
  </si>
  <si>
    <t xml:space="preserve">Tamilnad Mercantile Bank Ltd Silvassa </t>
  </si>
  <si>
    <t>IDBI Bank Kherdi</t>
  </si>
  <si>
    <t>State Bank of india Naroli</t>
  </si>
  <si>
    <t>State Bank of India Rakholi</t>
  </si>
  <si>
    <t>PMJBY</t>
  </si>
  <si>
    <t>PMSBY</t>
  </si>
  <si>
    <t>APY</t>
  </si>
  <si>
    <t>PMMY(MUNDRA)</t>
  </si>
  <si>
    <t>NULM</t>
  </si>
  <si>
    <t>NRLM</t>
  </si>
  <si>
    <t>Total A/C</t>
  </si>
  <si>
    <t>Dena Bank Dudhani</t>
  </si>
  <si>
    <t xml:space="preserve">    </t>
  </si>
  <si>
    <t xml:space="preserve">                                     Amount in Rs: 000</t>
  </si>
  <si>
    <t>FLC Camp</t>
  </si>
  <si>
    <t>PMJDY</t>
  </si>
  <si>
    <t>ruppy</t>
  </si>
  <si>
    <t>Shishu</t>
  </si>
  <si>
    <t>Kishor</t>
  </si>
  <si>
    <t>Tarun</t>
  </si>
  <si>
    <t>PMJDY OD</t>
  </si>
  <si>
    <t>BANK WISE / BRANCH WISE POSITION OF RECOVERY CERTIFICATE FILED WITH COLLECTOR   D. &amp; N. H. AS OF June-16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</si>
  <si>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</si>
  <si>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Bank of Baroda Mandoni </t>
  </si>
  <si>
    <t>Bank of Baroda Mandoni</t>
  </si>
  <si>
    <t>PMMY(MUDRA)</t>
  </si>
  <si>
    <t>Silvassa Branch</t>
  </si>
  <si>
    <t>WSHG</t>
  </si>
  <si>
    <t>Outstanding at the end of Sept- 2016</t>
  </si>
  <si>
    <t>Outstanding at the end of Dec- 2016</t>
  </si>
  <si>
    <t>BANDHAN BANK LTD</t>
  </si>
  <si>
    <t>Bandhan Bank Ltd</t>
  </si>
  <si>
    <t>Bandhan bank Ltd</t>
  </si>
  <si>
    <t>POSITION OF DRI ADVANCES  IN U.T. OF D.&amp; N.H.  AS OF Mar-17</t>
  </si>
  <si>
    <t>Outstanding at the end of Mar-17</t>
  </si>
  <si>
    <t>Outstanding at the end of Dec - 2016</t>
  </si>
  <si>
    <t xml:space="preserve">            </t>
  </si>
  <si>
    <t>Kotak Mahindra Bank Ltd</t>
  </si>
  <si>
    <t>IOB Silvassa</t>
  </si>
  <si>
    <t xml:space="preserve">OBC Silvassa </t>
  </si>
  <si>
    <t xml:space="preserve">PNB Silvassa </t>
  </si>
  <si>
    <t xml:space="preserve">DCB, Silvassa </t>
  </si>
  <si>
    <t>THE CSB Silvassa</t>
  </si>
  <si>
    <t>Indusind Bank Ltd.Total</t>
  </si>
  <si>
    <t xml:space="preserve">Application Receieved during the year </t>
  </si>
  <si>
    <t>SYNDICATE BANK</t>
  </si>
  <si>
    <t xml:space="preserve">SYNDICATE BANK </t>
  </si>
  <si>
    <t>z</t>
  </si>
  <si>
    <t>Syndicate Bank,Silvassa</t>
  </si>
  <si>
    <t>Syndicate Bank</t>
  </si>
  <si>
    <t xml:space="preserve">Syndicate bank </t>
  </si>
  <si>
    <t>Syndicate bank</t>
  </si>
  <si>
    <t>DEPOSIT</t>
  </si>
  <si>
    <t>ADVANCES</t>
  </si>
  <si>
    <t>C.D.RATIO</t>
  </si>
  <si>
    <t>BANK BRANCHES NETWORK IN THE LEAD DISTRCIT AS OF Jun- 2018</t>
  </si>
  <si>
    <t>Mar.18</t>
  </si>
  <si>
    <t>June. 2018</t>
  </si>
  <si>
    <t>Mar.2018</t>
  </si>
  <si>
    <t>Mar. 2018</t>
  </si>
  <si>
    <t>Jun. 2018</t>
  </si>
  <si>
    <t>Jun.18</t>
  </si>
  <si>
    <t>OVER MARCH 2018</t>
  </si>
  <si>
    <t>CREDIT DEPOSIT RATIO  OF ALL BANKS AND DENA BANK  IN THE LEAD DISTRCIT AS OF  Mar. 2018</t>
  </si>
  <si>
    <t>DEPOSIT OF ALL BANKS AND DENA BANK  IN THE LEAD DISTRCIT AS OF  JUNE 2018</t>
  </si>
  <si>
    <t>OUTSTANDING ADVANCES OF  ALL BANKS AND DENA BANK  IN THE LEAD DISTRCIT AS OF  Jun. 2018</t>
  </si>
  <si>
    <t>PERFORMANCE UNDER PRIORITY SECTOR ADVANCES AS OF  June 2018</t>
  </si>
  <si>
    <t>Annexure No: 13</t>
  </si>
  <si>
    <t>Annexure No.: 16</t>
  </si>
  <si>
    <t>Annexure No.:  3                Amount in Rs. 000</t>
  </si>
  <si>
    <t>Indusind Bank Ltd.Silvassa &amp; Dadra</t>
  </si>
  <si>
    <t>Outstanding at the end of Mar'19</t>
  </si>
  <si>
    <t>RBL Bank Ltd</t>
  </si>
  <si>
    <t>BANK WISE / BRANCH WISE POSITION OF DEPOSIT/ADVANCE AS OF JUN-2019</t>
  </si>
  <si>
    <t>BANKWISE / BRANCH WISE PERFORMANCE IN CREDIT DEPOSIT RATIO AS OF JUN-2019</t>
  </si>
  <si>
    <t>JUN.19</t>
  </si>
  <si>
    <t>BANKWISE/BRANCH WISEOUTSTANDING POSTION                                                                                                 UNDER DIFFERENT CATEGORY AS OF JUN-19</t>
  </si>
  <si>
    <t>BANK WISE/ BRANCH WISE  POSITION OF WEAKER SECTION ADVANCE AS OF JUN-19</t>
  </si>
  <si>
    <t>BANKWISE/BRANCH WISE PERFORMANCE IN PERCENTAGE IN DIFFERENT CATEGORY AS OF JUN-19</t>
  </si>
  <si>
    <t xml:space="preserve"> ANNUAL TARGET AS OF MAR-19-20</t>
  </si>
  <si>
    <t>POSITION OF PMEGP OF BANKS IN  D &amp; NH AS OF JUN-19</t>
  </si>
  <si>
    <t>POSITION OF  NRLM FOR THE MONTH AS OF AS ON JUN-19</t>
  </si>
  <si>
    <t>POSITION OF  NULM OF BANKS IN D &amp; NH AS OF AS OF JUN-19</t>
  </si>
  <si>
    <t>POSITION OF DDA OF BANKS IN D&amp;NH AS OF JUN-19</t>
  </si>
  <si>
    <t>POSITION OF MINORTY COMMUNITY OF UT. D.&amp; N.H.  AS OF JUN-19</t>
  </si>
  <si>
    <t xml:space="preserve">BANK WISE POSTION OF WOMEN ENTREPRENEURS IN D &amp; NH AS OF JUN-19
</t>
  </si>
  <si>
    <t>Outstanding at the end of Jun'19</t>
  </si>
  <si>
    <t>BANK WISE POSITION OF DIRECT HOUSING LOAN AS OF JUN-19</t>
  </si>
  <si>
    <t>BANK WISE POSITION OF EDUCATION LOAN AS OF JUN-19</t>
  </si>
  <si>
    <t>BANK WISE POSITION OF MSME ADVANCES  AS OF JUN-19</t>
  </si>
  <si>
    <t>BANK WISE POSITION OF KISAN CREDIT CARDS ISSUED AS OF JUN-19</t>
  </si>
  <si>
    <t>BANK WISE POSITION OF SC/ST BENEFICIARIES AS OF JUN-19</t>
  </si>
  <si>
    <t>eDena Bank  Amli</t>
  </si>
  <si>
    <t xml:space="preserve">eDena Bank Dadra </t>
  </si>
  <si>
    <t>eDena Bank Khanvel</t>
  </si>
  <si>
    <t>eDena Bank Kilvani</t>
  </si>
  <si>
    <t>eDena Bank M.D.Road</t>
  </si>
  <si>
    <t>eDena Bank Naroli</t>
  </si>
  <si>
    <t xml:space="preserve">eDena Bank, Dudhani </t>
  </si>
  <si>
    <t>eDena Bank Dapada</t>
  </si>
  <si>
    <t>eDena Bank Mandoni</t>
  </si>
  <si>
    <t xml:space="preserve">eDena Bank Silvassa </t>
  </si>
  <si>
    <t>eDENA BANK TOTAL</t>
  </si>
  <si>
    <t>IDBI Bank Ltd</t>
  </si>
  <si>
    <t>IDBI Bank Ltd. Silvassa &amp; Kherdi</t>
  </si>
  <si>
    <t>SYNDICATE BANK LTD</t>
  </si>
  <si>
    <t>SYNDICATE Bank Ltd</t>
  </si>
  <si>
    <t xml:space="preserve">SYNDICATE Bank </t>
  </si>
  <si>
    <t xml:space="preserve">eVijaya Bank Silvassa </t>
  </si>
  <si>
    <t>RBL BANK</t>
  </si>
  <si>
    <t>RBL BANK LTD</t>
  </si>
  <si>
    <t>PRIVATE SECTOR BANK TOTAL</t>
  </si>
  <si>
    <t xml:space="preserve">                                                                                           </t>
  </si>
  <si>
    <t>MAR.19</t>
  </si>
  <si>
    <t>BANK OF BARODA LEAD BANK OFFICE SILVASSA</t>
  </si>
  <si>
    <t>BANK OF BARODA  LEAD BANK OFFICE SILVASSA</t>
  </si>
  <si>
    <t>BANK OF BARODA LEAD BANK SILVASSA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</si>
</sst>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\-0"/>
    <numFmt numFmtId="165" formatCode="0;[Red]0"/>
    <numFmt numFmtId="166" formatCode="_-* #,##0.00\ _$_-;\-* #,##0.00\ _$_-;_-* &quot;-&quot;??\ _$_-;_-@_-"/>
    <numFmt numFmtId="167" formatCode="_(* #,##0_);_(* \(#,##0\);_(* &quot;-&quot;??_);_(@_)"/>
    <numFmt numFmtId="168" formatCode="[$-409]General"/>
  </numFmts>
  <fonts count="57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0"/>
      <name val="Times New Roman"/>
      <family val="1"/>
    </font>
    <font>
      <b/>
      <sz val="20"/>
      <name val="Times"/>
      <family val="1"/>
    </font>
    <font>
      <sz val="18"/>
      <color rgb="FFFF000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8"/>
      <name val="Times"/>
      <family val="1"/>
    </font>
    <font>
      <b/>
      <sz val="16"/>
      <color indexed="8"/>
      <name val="Arial"/>
      <family val="2"/>
    </font>
    <font>
      <sz val="11"/>
      <color rgb="FF000000"/>
      <name val="Calibri"/>
      <family val="2"/>
    </font>
    <font>
      <sz val="18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Times New Roman"/>
      <family val="1"/>
    </font>
    <font>
      <sz val="20"/>
      <color rgb="FFFF0000"/>
      <name val="Arial"/>
      <family val="2"/>
    </font>
    <font>
      <sz val="12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6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4">
    <xf numFmtId="0" fontId="0" fillId="0" borderId="0"/>
    <xf numFmtId="166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8" fontId="42" fillId="0" borderId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0" fontId="50" fillId="0" borderId="0"/>
    <xf numFmtId="166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1090">
    <xf numFmtId="0" fontId="0" fillId="0" borderId="0" xfId="0"/>
    <xf numFmtId="0" fontId="4" fillId="0" borderId="0" xfId="0" applyNumberFormat="1" applyFont="1" applyAlignment="1"/>
    <xf numFmtId="0" fontId="5" fillId="0" borderId="0" xfId="0" applyNumberFormat="1" applyFont="1" applyAlignment="1"/>
    <xf numFmtId="0" fontId="10" fillId="0" borderId="0" xfId="0" applyNumberFormat="1" applyFont="1" applyAlignment="1"/>
    <xf numFmtId="0" fontId="6" fillId="0" borderId="0" xfId="0" applyNumberFormat="1" applyFont="1" applyAlignment="1"/>
    <xf numFmtId="0" fontId="11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4" fillId="0" borderId="0" xfId="0" applyNumberFormat="1" applyFont="1"/>
    <xf numFmtId="0" fontId="11" fillId="0" borderId="0" xfId="0" applyNumberFormat="1" applyFont="1" applyAlignment="1"/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/>
    <xf numFmtId="0" fontId="5" fillId="0" borderId="0" xfId="0" applyNumberFormat="1" applyFont="1" applyBorder="1" applyAlignment="1"/>
    <xf numFmtId="0" fontId="9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/>
    <xf numFmtId="0" fontId="6" fillId="0" borderId="0" xfId="0" applyNumberFormat="1" applyFont="1" applyBorder="1" applyAlignment="1"/>
    <xf numFmtId="0" fontId="9" fillId="0" borderId="0" xfId="0" applyNumberFormat="1" applyFont="1" applyBorder="1" applyAlignment="1"/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/>
    <xf numFmtId="0" fontId="7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NumberFormat="1" applyFont="1" applyBorder="1" applyAlignment="1"/>
    <xf numFmtId="0" fontId="14" fillId="0" borderId="1" xfId="0" applyNumberFormat="1" applyFont="1" applyBorder="1" applyAlignment="1"/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Continuous"/>
    </xf>
    <xf numFmtId="1" fontId="16" fillId="0" borderId="6" xfId="0" applyNumberFormat="1" applyFont="1" applyBorder="1" applyAlignment="1"/>
    <xf numFmtId="1" fontId="14" fillId="0" borderId="1" xfId="0" applyNumberFormat="1" applyFont="1" applyBorder="1" applyAlignment="1"/>
    <xf numFmtId="0" fontId="14" fillId="0" borderId="7" xfId="0" applyNumberFormat="1" applyFont="1" applyBorder="1" applyAlignment="1"/>
    <xf numFmtId="0" fontId="14" fillId="0" borderId="7" xfId="0" applyNumberFormat="1" applyFont="1" applyBorder="1" applyAlignment="1">
      <alignment horizontal="right"/>
    </xf>
    <xf numFmtId="0" fontId="0" fillId="0" borderId="0" xfId="0" applyBorder="1"/>
    <xf numFmtId="0" fontId="18" fillId="0" borderId="1" xfId="0" applyNumberFormat="1" applyFont="1" applyBorder="1" applyAlignment="1"/>
    <xf numFmtId="0" fontId="20" fillId="0" borderId="0" xfId="0" applyNumberFormat="1" applyFont="1" applyAlignment="1"/>
    <xf numFmtId="0" fontId="14" fillId="0" borderId="8" xfId="0" applyNumberFormat="1" applyFont="1" applyBorder="1" applyAlignment="1"/>
    <xf numFmtId="0" fontId="14" fillId="0" borderId="1" xfId="0" applyNumberFormat="1" applyFont="1" applyBorder="1" applyAlignment="1">
      <alignment horizontal="right"/>
    </xf>
    <xf numFmtId="0" fontId="14" fillId="0" borderId="9" xfId="0" applyNumberFormat="1" applyFont="1" applyBorder="1" applyAlignment="1">
      <alignment horizontal="right"/>
    </xf>
    <xf numFmtId="1" fontId="17" fillId="0" borderId="0" xfId="0" applyNumberFormat="1" applyFont="1" applyBorder="1" applyAlignment="1"/>
    <xf numFmtId="1" fontId="18" fillId="0" borderId="0" xfId="0" applyNumberFormat="1" applyFont="1" applyBorder="1" applyAlignment="1"/>
    <xf numFmtId="2" fontId="16" fillId="0" borderId="1" xfId="0" applyNumberFormat="1" applyFont="1" applyBorder="1" applyAlignment="1">
      <alignment horizontal="right"/>
    </xf>
    <xf numFmtId="2" fontId="16" fillId="0" borderId="1" xfId="0" applyNumberFormat="1" applyFont="1" applyBorder="1" applyAlignment="1">
      <alignment horizontal="right" indent="2"/>
    </xf>
    <xf numFmtId="0" fontId="16" fillId="0" borderId="0" xfId="0" applyFont="1"/>
    <xf numFmtId="0" fontId="21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0" fontId="14" fillId="0" borderId="9" xfId="0" applyNumberFormat="1" applyFont="1" applyBorder="1" applyAlignment="1"/>
    <xf numFmtId="0" fontId="14" fillId="0" borderId="2" xfId="0" applyNumberFormat="1" applyFont="1" applyBorder="1" applyAlignment="1">
      <alignment horizontal="center"/>
    </xf>
    <xf numFmtId="0" fontId="15" fillId="0" borderId="1" xfId="0" applyNumberFormat="1" applyFont="1" applyBorder="1" applyAlignment="1"/>
    <xf numFmtId="9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0" fontId="14" fillId="0" borderId="11" xfId="0" applyNumberFormat="1" applyFont="1" applyBorder="1" applyAlignment="1"/>
    <xf numFmtId="0" fontId="16" fillId="0" borderId="0" xfId="0" applyNumberFormat="1" applyFont="1" applyAlignment="1"/>
    <xf numFmtId="0" fontId="20" fillId="0" borderId="0" xfId="0" applyNumberFormat="1" applyFont="1" applyBorder="1" applyAlignment="1"/>
    <xf numFmtId="0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/>
    <xf numFmtId="1" fontId="14" fillId="0" borderId="12" xfId="0" applyNumberFormat="1" applyFont="1" applyBorder="1" applyAlignment="1"/>
    <xf numFmtId="0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4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right"/>
    </xf>
    <xf numFmtId="0" fontId="14" fillId="0" borderId="13" xfId="0" applyNumberFormat="1" applyFont="1" applyBorder="1" applyAlignment="1">
      <alignment horizontal="right"/>
    </xf>
    <xf numFmtId="0" fontId="14" fillId="0" borderId="14" xfId="0" applyNumberFormat="1" applyFont="1" applyBorder="1" applyAlignment="1"/>
    <xf numFmtId="1" fontId="14" fillId="0" borderId="14" xfId="0" applyNumberFormat="1" applyFont="1" applyBorder="1" applyAlignment="1"/>
    <xf numFmtId="0" fontId="14" fillId="0" borderId="15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5" fillId="0" borderId="12" xfId="0" applyNumberFormat="1" applyFont="1" applyBorder="1" applyAlignment="1"/>
    <xf numFmtId="0" fontId="15" fillId="0" borderId="0" xfId="0" applyNumberFormat="1" applyFont="1" applyFill="1" applyBorder="1" applyAlignment="1"/>
    <xf numFmtId="0" fontId="14" fillId="0" borderId="2" xfId="0" applyNumberFormat="1" applyFont="1" applyBorder="1" applyAlignment="1">
      <alignment horizontal="right"/>
    </xf>
    <xf numFmtId="1" fontId="16" fillId="0" borderId="0" xfId="0" applyNumberFormat="1" applyFont="1" applyBorder="1" applyAlignment="1"/>
    <xf numFmtId="1" fontId="16" fillId="0" borderId="0" xfId="0" applyNumberFormat="1" applyFont="1" applyBorder="1" applyAlignment="1">
      <alignment horizontal="centerContinuous"/>
    </xf>
    <xf numFmtId="0" fontId="12" fillId="0" borderId="1" xfId="0" applyNumberFormat="1" applyFont="1" applyBorder="1" applyAlignment="1"/>
    <xf numFmtId="0" fontId="9" fillId="0" borderId="1" xfId="0" applyNumberFormat="1" applyFont="1" applyBorder="1" applyAlignment="1"/>
    <xf numFmtId="0" fontId="14" fillId="0" borderId="0" xfId="0" applyFont="1"/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20" fillId="0" borderId="0" xfId="0" applyFont="1"/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0" fontId="0" fillId="0" borderId="1" xfId="0" applyBorder="1"/>
    <xf numFmtId="0" fontId="16" fillId="0" borderId="1" xfId="0" applyFont="1" applyBorder="1"/>
    <xf numFmtId="0" fontId="20" fillId="0" borderId="1" xfId="0" applyFont="1" applyBorder="1"/>
    <xf numFmtId="1" fontId="5" fillId="0" borderId="0" xfId="0" applyNumberFormat="1" applyFont="1" applyBorder="1" applyAlignment="1"/>
    <xf numFmtId="0" fontId="24" fillId="0" borderId="0" xfId="0" applyNumberFormat="1" applyFont="1" applyBorder="1" applyAlignment="1"/>
    <xf numFmtId="0" fontId="24" fillId="0" borderId="0" xfId="0" applyNumberFormat="1" applyFont="1" applyAlignment="1"/>
    <xf numFmtId="1" fontId="22" fillId="0" borderId="6" xfId="0" applyNumberFormat="1" applyFont="1" applyBorder="1" applyAlignment="1">
      <alignment horizontal="centerContinuous" vertical="center"/>
    </xf>
    <xf numFmtId="2" fontId="17" fillId="0" borderId="1" xfId="0" applyNumberFormat="1" applyFont="1" applyBorder="1" applyAlignment="1">
      <alignment horizontal="left" vertical="center" indent="2"/>
    </xf>
    <xf numFmtId="2" fontId="22" fillId="0" borderId="1" xfId="0" applyNumberFormat="1" applyFont="1" applyBorder="1" applyAlignment="1">
      <alignment horizontal="left" indent="2"/>
    </xf>
    <xf numFmtId="2" fontId="17" fillId="0" borderId="1" xfId="0" applyNumberFormat="1" applyFont="1" applyFill="1" applyBorder="1" applyAlignment="1">
      <alignment horizontal="left" vertical="center" indent="2"/>
    </xf>
    <xf numFmtId="0" fontId="1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/>
    <xf numFmtId="0" fontId="15" fillId="0" borderId="12" xfId="0" applyNumberFormat="1" applyFont="1" applyBorder="1" applyAlignment="1">
      <alignment horizontal="centerContinuous"/>
    </xf>
    <xf numFmtId="0" fontId="4" fillId="0" borderId="1" xfId="0" applyNumberFormat="1" applyFont="1" applyBorder="1" applyAlignment="1"/>
    <xf numFmtId="3" fontId="5" fillId="0" borderId="0" xfId="0" applyNumberFormat="1" applyFont="1" applyAlignment="1"/>
    <xf numFmtId="0" fontId="23" fillId="0" borderId="0" xfId="0" applyNumberFormat="1" applyFont="1" applyAlignment="1"/>
    <xf numFmtId="0" fontId="23" fillId="0" borderId="0" xfId="0" applyNumberFormat="1" applyFont="1" applyAlignment="1">
      <alignment horizont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8" fillId="0" borderId="0" xfId="0" applyFont="1"/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4" fillId="0" borderId="0" xfId="0" applyNumberFormat="1" applyFont="1" applyAlignment="1">
      <alignment wrapText="1"/>
    </xf>
    <xf numFmtId="0" fontId="9" fillId="0" borderId="1" xfId="0" applyNumberFormat="1" applyFont="1" applyBorder="1"/>
    <xf numFmtId="0" fontId="9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/>
    <xf numFmtId="0" fontId="8" fillId="0" borderId="1" xfId="0" applyFont="1" applyBorder="1" applyAlignment="1">
      <alignment horizontal="left"/>
    </xf>
    <xf numFmtId="1" fontId="0" fillId="0" borderId="0" xfId="0" applyNumberFormat="1"/>
    <xf numFmtId="1" fontId="32" fillId="0" borderId="0" xfId="0" applyNumberFormat="1" applyFont="1" applyAlignment="1"/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33" fillId="0" borderId="1" xfId="0" quotePrefix="1" applyFont="1" applyBorder="1" applyAlignment="1">
      <alignment horizontal="center"/>
    </xf>
    <xf numFmtId="0" fontId="33" fillId="0" borderId="1" xfId="0" applyFont="1" applyBorder="1"/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/>
    <xf numFmtId="0" fontId="33" fillId="0" borderId="0" xfId="0" applyFont="1"/>
    <xf numFmtId="0" fontId="6" fillId="0" borderId="1" xfId="0" applyNumberFormat="1" applyFont="1" applyBorder="1" applyAlignment="1"/>
    <xf numFmtId="0" fontId="15" fillId="0" borderId="1" xfId="0" applyNumberFormat="1" applyFont="1" applyBorder="1" applyAlignment="1">
      <alignment wrapText="1"/>
    </xf>
    <xf numFmtId="0" fontId="25" fillId="0" borderId="1" xfId="0" applyNumberFormat="1" applyFont="1" applyBorder="1" applyAlignment="1"/>
    <xf numFmtId="0" fontId="21" fillId="0" borderId="1" xfId="0" applyNumberFormat="1" applyFont="1" applyBorder="1" applyAlignment="1"/>
    <xf numFmtId="0" fontId="21" fillId="0" borderId="0" xfId="0" applyNumberFormat="1" applyFont="1" applyAlignment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/>
    <xf numFmtId="0" fontId="33" fillId="0" borderId="31" xfId="0" applyFont="1" applyBorder="1"/>
    <xf numFmtId="0" fontId="33" fillId="0" borderId="31" xfId="0" applyFont="1" applyFill="1" applyBorder="1"/>
    <xf numFmtId="0" fontId="36" fillId="0" borderId="0" xfId="0" applyNumberFormat="1" applyFont="1" applyBorder="1" applyAlignment="1"/>
    <xf numFmtId="0" fontId="36" fillId="0" borderId="0" xfId="0" applyNumberFormat="1" applyFont="1" applyAlignment="1"/>
    <xf numFmtId="0" fontId="37" fillId="0" borderId="0" xfId="0" applyNumberFormat="1" applyFont="1" applyAlignment="1"/>
    <xf numFmtId="0" fontId="8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/>
    <xf numFmtId="1" fontId="9" fillId="0" borderId="1" xfId="0" applyNumberFormat="1" applyFont="1" applyBorder="1" applyAlignment="1"/>
    <xf numFmtId="1" fontId="5" fillId="0" borderId="0" xfId="0" applyNumberFormat="1" applyFont="1" applyAlignment="1"/>
    <xf numFmtId="1" fontId="4" fillId="0" borderId="0" xfId="0" applyNumberFormat="1" applyFont="1" applyAlignment="1"/>
    <xf numFmtId="1" fontId="7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Continuous"/>
    </xf>
    <xf numFmtId="1" fontId="7" fillId="0" borderId="0" xfId="0" applyNumberFormat="1" applyFont="1" applyAlignment="1"/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/>
    <xf numFmtId="17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/>
    <xf numFmtId="10" fontId="7" fillId="0" borderId="1" xfId="0" applyNumberFormat="1" applyFont="1" applyBorder="1" applyAlignment="1"/>
    <xf numFmtId="1" fontId="8" fillId="0" borderId="1" xfId="0" applyNumberFormat="1" applyFont="1" applyBorder="1" applyAlignment="1"/>
    <xf numFmtId="10" fontId="8" fillId="0" borderId="1" xfId="0" applyNumberFormat="1" applyFont="1" applyBorder="1" applyAlignment="1"/>
    <xf numFmtId="0" fontId="33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/>
    <xf numFmtId="0" fontId="9" fillId="0" borderId="7" xfId="0" applyNumberFormat="1" applyFont="1" applyBorder="1" applyAlignment="1"/>
    <xf numFmtId="0" fontId="21" fillId="0" borderId="11" xfId="0" applyNumberFormat="1" applyFont="1" applyBorder="1" applyAlignment="1"/>
    <xf numFmtId="0" fontId="21" fillId="0" borderId="7" xfId="0" applyNumberFormat="1" applyFont="1" applyBorder="1" applyAlignment="1"/>
    <xf numFmtId="0" fontId="21" fillId="0" borderId="9" xfId="0" applyNumberFormat="1" applyFont="1" applyBorder="1" applyAlignment="1">
      <alignment horizontal="right"/>
    </xf>
    <xf numFmtId="0" fontId="21" fillId="0" borderId="2" xfId="0" applyNumberFormat="1" applyFont="1" applyBorder="1" applyAlignment="1">
      <alignment horizontal="right"/>
    </xf>
    <xf numFmtId="0" fontId="21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right"/>
    </xf>
    <xf numFmtId="0" fontId="21" fillId="0" borderId="1" xfId="0" applyFont="1" applyBorder="1"/>
    <xf numFmtId="0" fontId="4" fillId="0" borderId="0" xfId="0" applyNumberFormat="1" applyFont="1" applyAlignment="1">
      <alignment horizontal="right"/>
    </xf>
    <xf numFmtId="0" fontId="21" fillId="0" borderId="12" xfId="0" applyNumberFormat="1" applyFont="1" applyBorder="1" applyAlignment="1"/>
    <xf numFmtId="0" fontId="21" fillId="0" borderId="12" xfId="0" applyNumberFormat="1" applyFont="1" applyBorder="1" applyAlignment="1">
      <alignment horizontal="centerContinuous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Continuous" vertical="top" wrapText="1"/>
    </xf>
    <xf numFmtId="0" fontId="21" fillId="0" borderId="22" xfId="0" applyNumberFormat="1" applyFont="1" applyBorder="1" applyAlignment="1">
      <alignment horizontal="centerContinuous" vertical="top" wrapText="1"/>
    </xf>
    <xf numFmtId="0" fontId="21" fillId="0" borderId="1" xfId="0" applyNumberFormat="1" applyFont="1" applyBorder="1" applyAlignment="1">
      <alignment horizontal="centerContinuous" vertical="top" wrapText="1"/>
    </xf>
    <xf numFmtId="0" fontId="33" fillId="0" borderId="1" xfId="0" applyNumberFormat="1" applyFont="1" applyBorder="1" applyAlignment="1"/>
    <xf numFmtId="0" fontId="9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9" fillId="0" borderId="1" xfId="0" applyNumberFormat="1" applyFont="1" applyBorder="1" applyAlignment="1">
      <alignment wrapText="1"/>
    </xf>
    <xf numFmtId="0" fontId="9" fillId="0" borderId="1" xfId="0" applyFont="1" applyFill="1" applyBorder="1"/>
    <xf numFmtId="0" fontId="9" fillId="0" borderId="1" xfId="0" applyFont="1" applyBorder="1" applyAlignment="1">
      <alignment horizontal="right"/>
    </xf>
    <xf numFmtId="0" fontId="33" fillId="0" borderId="1" xfId="0" applyNumberFormat="1" applyFont="1" applyBorder="1" applyAlignment="1">
      <alignment horizontal="right"/>
    </xf>
    <xf numFmtId="0" fontId="8" fillId="0" borderId="31" xfId="0" applyNumberFormat="1" applyFont="1" applyBorder="1" applyAlignment="1">
      <alignment horizontal="center"/>
    </xf>
    <xf numFmtId="1" fontId="9" fillId="2" borderId="1" xfId="1" applyNumberFormat="1" applyFont="1" applyFill="1" applyBorder="1" applyAlignment="1"/>
    <xf numFmtId="1" fontId="33" fillId="0" borderId="1" xfId="0" applyNumberFormat="1" applyFont="1" applyBorder="1" applyAlignment="1">
      <alignment horizontal="centerContinuous" vertical="center"/>
    </xf>
    <xf numFmtId="0" fontId="33" fillId="0" borderId="12" xfId="0" quotePrefix="1" applyFont="1" applyBorder="1" applyAlignment="1">
      <alignment horizontal="center"/>
    </xf>
    <xf numFmtId="1" fontId="38" fillId="0" borderId="1" xfId="0" applyNumberFormat="1" applyFont="1" applyBorder="1" applyAlignment="1">
      <alignment horizontal="centerContinuous" vertical="center"/>
    </xf>
    <xf numFmtId="1" fontId="38" fillId="0" borderId="1" xfId="0" applyNumberFormat="1" applyFont="1" applyBorder="1" applyAlignment="1">
      <alignment horizontal="left" vertical="center"/>
    </xf>
    <xf numFmtId="1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right" vertical="center"/>
    </xf>
    <xf numFmtId="1" fontId="33" fillId="0" borderId="1" xfId="0" applyNumberFormat="1" applyFont="1" applyBorder="1" applyAlignment="1">
      <alignment horizontal="left" vertical="center"/>
    </xf>
    <xf numFmtId="0" fontId="39" fillId="0" borderId="0" xfId="0" applyNumberFormat="1" applyFont="1" applyAlignment="1"/>
    <xf numFmtId="0" fontId="15" fillId="0" borderId="1" xfId="0" applyNumberFormat="1" applyFont="1" applyBorder="1" applyAlignment="1">
      <alignment horizontal="center" wrapText="1"/>
    </xf>
    <xf numFmtId="0" fontId="15" fillId="0" borderId="3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wrapText="1"/>
    </xf>
    <xf numFmtId="0" fontId="26" fillId="0" borderId="34" xfId="0" applyNumberFormat="1" applyFont="1" applyBorder="1" applyAlignment="1">
      <alignment horizontal="right"/>
    </xf>
    <xf numFmtId="0" fontId="26" fillId="0" borderId="38" xfId="0" applyNumberFormat="1" applyFont="1" applyBorder="1" applyAlignment="1">
      <alignment horizontal="right"/>
    </xf>
    <xf numFmtId="0" fontId="15" fillId="0" borderId="31" xfId="0" applyNumberFormat="1" applyFont="1" applyBorder="1" applyAlignment="1"/>
    <xf numFmtId="0" fontId="21" fillId="0" borderId="31" xfId="0" applyNumberFormat="1" applyFont="1" applyBorder="1" applyAlignment="1"/>
    <xf numFmtId="1" fontId="33" fillId="0" borderId="1" xfId="0" applyNumberFormat="1" applyFont="1" applyBorder="1" applyAlignment="1">
      <alignment horizontal="center" vertical="center"/>
    </xf>
    <xf numFmtId="0" fontId="21" fillId="0" borderId="39" xfId="0" applyNumberFormat="1" applyFont="1" applyBorder="1" applyAlignment="1"/>
    <xf numFmtId="0" fontId="21" fillId="0" borderId="32" xfId="0" applyNumberFormat="1" applyFont="1" applyBorder="1" applyAlignment="1"/>
    <xf numFmtId="0" fontId="14" fillId="0" borderId="39" xfId="0" applyNumberFormat="1" applyFont="1" applyBorder="1" applyAlignment="1"/>
    <xf numFmtId="0" fontId="14" fillId="0" borderId="32" xfId="0" applyNumberFormat="1" applyFont="1" applyBorder="1" applyAlignment="1"/>
    <xf numFmtId="0" fontId="9" fillId="0" borderId="39" xfId="0" applyNumberFormat="1" applyFont="1" applyBorder="1" applyAlignment="1"/>
    <xf numFmtId="0" fontId="9" fillId="0" borderId="32" xfId="0" applyNumberFormat="1" applyFont="1" applyBorder="1" applyAlignment="1"/>
    <xf numFmtId="0" fontId="9" fillId="0" borderId="12" xfId="0" applyNumberFormat="1" applyFont="1" applyBorder="1" applyAlignment="1"/>
    <xf numFmtId="0" fontId="21" fillId="3" borderId="1" xfId="0" applyNumberFormat="1" applyFont="1" applyFill="1" applyBorder="1" applyAlignment="1"/>
    <xf numFmtId="0" fontId="21" fillId="3" borderId="1" xfId="0" applyNumberFormat="1" applyFont="1" applyFill="1" applyBorder="1" applyAlignment="1">
      <alignment horizontal="right"/>
    </xf>
    <xf numFmtId="0" fontId="26" fillId="0" borderId="31" xfId="0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26" fillId="0" borderId="34" xfId="0" applyNumberFormat="1" applyFont="1" applyFill="1" applyBorder="1" applyAlignment="1">
      <alignment horizontal="right"/>
    </xf>
    <xf numFmtId="0" fontId="33" fillId="0" borderId="1" xfId="0" quotePrefix="1" applyFont="1" applyFill="1" applyBorder="1" applyAlignment="1">
      <alignment horizontal="center"/>
    </xf>
    <xf numFmtId="0" fontId="33" fillId="0" borderId="31" xfId="0" applyFont="1" applyBorder="1" applyAlignment="1">
      <alignment horizontal="left"/>
    </xf>
    <xf numFmtId="1" fontId="38" fillId="0" borderId="31" xfId="0" applyNumberFormat="1" applyFont="1" applyBorder="1" applyAlignment="1">
      <alignment horizontal="center" vertical="center"/>
    </xf>
    <xf numFmtId="1" fontId="33" fillId="0" borderId="31" xfId="0" applyNumberFormat="1" applyFont="1" applyBorder="1" applyAlignment="1"/>
    <xf numFmtId="1" fontId="38" fillId="0" borderId="38" xfId="0" applyNumberFormat="1" applyFont="1" applyBorder="1" applyAlignment="1">
      <alignment horizontal="center" vertical="center"/>
    </xf>
    <xf numFmtId="0" fontId="33" fillId="0" borderId="31" xfId="0" quotePrefix="1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0" borderId="31" xfId="0" applyFont="1" applyBorder="1" applyAlignment="1"/>
    <xf numFmtId="1" fontId="22" fillId="0" borderId="0" xfId="0" applyNumberFormat="1" applyFont="1" applyBorder="1" applyAlignment="1">
      <alignment horizontal="centerContinuous" vertical="center"/>
    </xf>
    <xf numFmtId="2" fontId="17" fillId="0" borderId="0" xfId="0" applyNumberFormat="1" applyFont="1" applyBorder="1" applyAlignment="1">
      <alignment horizontal="left" vertical="center" indent="2"/>
    </xf>
    <xf numFmtId="2" fontId="17" fillId="0" borderId="0" xfId="0" applyNumberFormat="1" applyFont="1" applyFill="1" applyBorder="1" applyAlignment="1">
      <alignment horizontal="left" vertical="center" indent="2"/>
    </xf>
    <xf numFmtId="0" fontId="14" fillId="0" borderId="0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right"/>
    </xf>
    <xf numFmtId="1" fontId="33" fillId="0" borderId="1" xfId="0" applyNumberFormat="1" applyFont="1" applyFill="1" applyBorder="1" applyAlignment="1"/>
    <xf numFmtId="0" fontId="33" fillId="0" borderId="0" xfId="0" applyFont="1" applyFill="1"/>
    <xf numFmtId="1" fontId="33" fillId="0" borderId="0" xfId="0" applyNumberFormat="1" applyFont="1" applyFill="1" applyBorder="1" applyAlignment="1">
      <alignment horizontal="center"/>
    </xf>
    <xf numFmtId="0" fontId="33" fillId="0" borderId="31" xfId="0" quotePrefix="1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0" fontId="33" fillId="0" borderId="31" xfId="0" applyFont="1" applyBorder="1" applyAlignment="1"/>
    <xf numFmtId="0" fontId="33" fillId="0" borderId="34" xfId="0" applyFont="1" applyBorder="1" applyAlignment="1"/>
    <xf numFmtId="0" fontId="9" fillId="0" borderId="1" xfId="0" applyNumberFormat="1" applyFont="1" applyBorder="1" applyAlignment="1">
      <alignment horizontal="right"/>
    </xf>
    <xf numFmtId="0" fontId="33" fillId="0" borderId="7" xfId="0" applyFont="1" applyBorder="1" applyAlignment="1">
      <alignment horizontal="left"/>
    </xf>
    <xf numFmtId="0" fontId="33" fillId="0" borderId="32" xfId="0" applyFont="1" applyBorder="1" applyAlignment="1">
      <alignment horizontal="left"/>
    </xf>
    <xf numFmtId="1" fontId="33" fillId="0" borderId="31" xfId="0" applyNumberFormat="1" applyFont="1" applyFill="1" applyBorder="1" applyAlignment="1"/>
    <xf numFmtId="1" fontId="26" fillId="0" borderId="31" xfId="0" applyNumberFormat="1" applyFont="1" applyFill="1" applyBorder="1" applyAlignment="1">
      <alignment horizontal="right"/>
    </xf>
    <xf numFmtId="1" fontId="26" fillId="0" borderId="34" xfId="0" applyNumberFormat="1" applyFont="1" applyFill="1" applyBorder="1" applyAlignment="1">
      <alignment horizontal="right"/>
    </xf>
    <xf numFmtId="0" fontId="38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/>
    <xf numFmtId="1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1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/>
    </xf>
    <xf numFmtId="0" fontId="16" fillId="0" borderId="1" xfId="0" applyNumberFormat="1" applyFont="1" applyBorder="1" applyAlignment="1">
      <alignment horizontal="right"/>
    </xf>
    <xf numFmtId="1" fontId="16" fillId="0" borderId="1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21" fillId="0" borderId="31" xfId="0" applyFont="1" applyBorder="1"/>
    <xf numFmtId="1" fontId="21" fillId="0" borderId="1" xfId="0" applyNumberFormat="1" applyFont="1" applyFill="1" applyBorder="1" applyAlignment="1"/>
    <xf numFmtId="0" fontId="4" fillId="0" borderId="0" xfId="0" applyFont="1"/>
    <xf numFmtId="0" fontId="21" fillId="0" borderId="1" xfId="0" quotePrefix="1" applyFont="1" applyBorder="1" applyAlignment="1">
      <alignment horizontal="center"/>
    </xf>
    <xf numFmtId="0" fontId="21" fillId="0" borderId="12" xfId="0" quotePrefix="1" applyFont="1" applyBorder="1" applyAlignment="1">
      <alignment horizontal="center"/>
    </xf>
    <xf numFmtId="0" fontId="21" fillId="0" borderId="37" xfId="0" applyFont="1" applyBorder="1"/>
    <xf numFmtId="0" fontId="21" fillId="0" borderId="31" xfId="0" applyFont="1" applyBorder="1" applyAlignment="1">
      <alignment horizontal="left"/>
    </xf>
    <xf numFmtId="0" fontId="45" fillId="4" borderId="1" xfId="0" applyNumberFormat="1" applyFont="1" applyFill="1" applyBorder="1" applyAlignment="1"/>
    <xf numFmtId="0" fontId="45" fillId="4" borderId="1" xfId="0" applyNumberFormat="1" applyFont="1" applyFill="1" applyBorder="1" applyAlignment="1">
      <alignment horizontal="right"/>
    </xf>
    <xf numFmtId="0" fontId="37" fillId="4" borderId="0" xfId="0" applyFont="1" applyFill="1"/>
    <xf numFmtId="0" fontId="21" fillId="0" borderId="1" xfId="0" applyFont="1" applyFill="1" applyBorder="1" applyAlignment="1">
      <alignment horizontal="center"/>
    </xf>
    <xf numFmtId="0" fontId="21" fillId="0" borderId="31" xfId="0" applyFont="1" applyFill="1" applyBorder="1"/>
    <xf numFmtId="0" fontId="21" fillId="0" borderId="1" xfId="0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horizontal="center"/>
    </xf>
    <xf numFmtId="0" fontId="45" fillId="0" borderId="31" xfId="0" applyFont="1" applyFill="1" applyBorder="1"/>
    <xf numFmtId="0" fontId="21" fillId="0" borderId="1" xfId="0" applyNumberFormat="1" applyFont="1" applyFill="1" applyBorder="1" applyAlignment="1"/>
    <xf numFmtId="0" fontId="21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38" fillId="0" borderId="31" xfId="0" applyFont="1" applyBorder="1"/>
    <xf numFmtId="0" fontId="21" fillId="0" borderId="1" xfId="0" quotePrefix="1" applyFont="1" applyFill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0" xfId="0" applyFont="1"/>
    <xf numFmtId="0" fontId="21" fillId="0" borderId="0" xfId="0" applyFont="1" applyFill="1"/>
    <xf numFmtId="0" fontId="21" fillId="0" borderId="23" xfId="0" applyFont="1" applyBorder="1" applyAlignment="1">
      <alignment horizontal="left"/>
    </xf>
    <xf numFmtId="1" fontId="21" fillId="0" borderId="31" xfId="0" applyNumberFormat="1" applyFont="1" applyBorder="1" applyAlignment="1"/>
    <xf numFmtId="0" fontId="21" fillId="0" borderId="31" xfId="0" quotePrefix="1" applyFont="1" applyBorder="1" applyAlignment="1">
      <alignment horizontal="center"/>
    </xf>
    <xf numFmtId="0" fontId="21" fillId="0" borderId="31" xfId="0" quotePrefix="1" applyFont="1" applyFill="1" applyBorder="1" applyAlignment="1">
      <alignment horizontal="center"/>
    </xf>
    <xf numFmtId="0" fontId="21" fillId="0" borderId="1" xfId="0" applyFont="1" applyFill="1" applyBorder="1"/>
    <xf numFmtId="1" fontId="4" fillId="5" borderId="1" xfId="0" applyNumberFormat="1" applyFont="1" applyFill="1" applyBorder="1" applyAlignment="1">
      <alignment horizontal="right"/>
    </xf>
    <xf numFmtId="0" fontId="9" fillId="5" borderId="2" xfId="0" applyNumberFormat="1" applyFont="1" applyFill="1" applyBorder="1" applyAlignment="1"/>
    <xf numFmtId="0" fontId="4" fillId="5" borderId="0" xfId="0" applyNumberFormat="1" applyFont="1" applyFill="1" applyAlignment="1"/>
    <xf numFmtId="0" fontId="10" fillId="5" borderId="2" xfId="0" applyNumberFormat="1" applyFont="1" applyFill="1" applyBorder="1" applyAlignment="1"/>
    <xf numFmtId="0" fontId="10" fillId="5" borderId="0" xfId="0" applyNumberFormat="1" applyFont="1" applyFill="1" applyBorder="1" applyAlignment="1"/>
    <xf numFmtId="0" fontId="10" fillId="5" borderId="0" xfId="0" applyNumberFormat="1" applyFont="1" applyFill="1" applyAlignment="1"/>
    <xf numFmtId="0" fontId="9" fillId="5" borderId="0" xfId="0" applyNumberFormat="1" applyFont="1" applyFill="1" applyBorder="1" applyAlignment="1"/>
    <xf numFmtId="0" fontId="9" fillId="5" borderId="0" xfId="0" applyNumberFormat="1" applyFont="1" applyFill="1" applyAlignment="1"/>
    <xf numFmtId="1" fontId="45" fillId="0" borderId="1" xfId="0" applyNumberFormat="1" applyFont="1" applyFill="1" applyBorder="1" applyAlignment="1"/>
    <xf numFmtId="0" fontId="45" fillId="0" borderId="1" xfId="0" applyNumberFormat="1" applyFont="1" applyBorder="1" applyAlignment="1">
      <alignment horizontal="right"/>
    </xf>
    <xf numFmtId="0" fontId="47" fillId="0" borderId="1" xfId="0" applyNumberFormat="1" applyFont="1" applyBorder="1" applyAlignment="1"/>
    <xf numFmtId="0" fontId="37" fillId="0" borderId="0" xfId="0" applyFont="1"/>
    <xf numFmtId="0" fontId="4" fillId="0" borderId="0" xfId="0" applyFont="1" applyFill="1"/>
    <xf numFmtId="0" fontId="21" fillId="0" borderId="7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0" fontId="45" fillId="0" borderId="1" xfId="0" quotePrefix="1" applyFont="1" applyBorder="1" applyAlignment="1">
      <alignment horizontal="center"/>
    </xf>
    <xf numFmtId="0" fontId="45" fillId="0" borderId="31" xfId="0" applyFont="1" applyBorder="1"/>
    <xf numFmtId="0" fontId="47" fillId="0" borderId="1" xfId="0" applyNumberFormat="1" applyFont="1" applyBorder="1" applyAlignment="1">
      <alignment horizontal="right"/>
    </xf>
    <xf numFmtId="1" fontId="25" fillId="0" borderId="1" xfId="0" applyNumberFormat="1" applyFont="1" applyBorder="1" applyAlignment="1">
      <alignment horizontal="centerContinuous" vertical="center"/>
    </xf>
    <xf numFmtId="1" fontId="25" fillId="0" borderId="1" xfId="0" applyNumberFormat="1" applyFont="1" applyBorder="1" applyAlignment="1">
      <alignment horizontal="left" vertical="center"/>
    </xf>
    <xf numFmtId="1" fontId="25" fillId="0" borderId="1" xfId="0" applyNumberFormat="1" applyFont="1" applyBorder="1" applyAlignment="1">
      <alignment horizontal="center" vertical="center"/>
    </xf>
    <xf numFmtId="0" fontId="45" fillId="0" borderId="1" xfId="0" quotePrefix="1" applyFont="1" applyFill="1" applyBorder="1" applyAlignment="1">
      <alignment horizontal="center"/>
    </xf>
    <xf numFmtId="0" fontId="45" fillId="0" borderId="31" xfId="0" quotePrefix="1" applyFont="1" applyBorder="1" applyAlignment="1">
      <alignment horizontal="center"/>
    </xf>
    <xf numFmtId="0" fontId="45" fillId="0" borderId="1" xfId="0" applyFont="1" applyBorder="1"/>
    <xf numFmtId="1" fontId="45" fillId="0" borderId="31" xfId="0" applyNumberFormat="1" applyFont="1" applyBorder="1" applyAlignment="1"/>
    <xf numFmtId="0" fontId="45" fillId="0" borderId="31" xfId="0" quotePrefix="1" applyFont="1" applyFill="1" applyBorder="1" applyAlignment="1">
      <alignment horizontal="center"/>
    </xf>
    <xf numFmtId="0" fontId="45" fillId="0" borderId="1" xfId="0" applyFont="1" applyFill="1" applyBorder="1"/>
    <xf numFmtId="0" fontId="45" fillId="0" borderId="31" xfId="0" applyFont="1" applyBorder="1" applyAlignment="1">
      <alignment horizontal="left"/>
    </xf>
    <xf numFmtId="0" fontId="45" fillId="0" borderId="31" xfId="0" applyFont="1" applyBorder="1" applyAlignment="1"/>
    <xf numFmtId="0" fontId="45" fillId="0" borderId="34" xfId="0" applyFont="1" applyBorder="1" applyAlignment="1"/>
    <xf numFmtId="1" fontId="49" fillId="0" borderId="1" xfId="0" applyNumberFormat="1" applyFont="1" applyBorder="1" applyAlignment="1">
      <alignment horizontal="centerContinuous" vertical="center"/>
    </xf>
    <xf numFmtId="1" fontId="49" fillId="0" borderId="1" xfId="0" applyNumberFormat="1" applyFont="1" applyBorder="1" applyAlignment="1">
      <alignment horizontal="left" vertical="center"/>
    </xf>
    <xf numFmtId="0" fontId="45" fillId="0" borderId="0" xfId="0" applyFont="1"/>
    <xf numFmtId="0" fontId="45" fillId="0" borderId="0" xfId="0" applyFont="1" applyFill="1"/>
    <xf numFmtId="1" fontId="21" fillId="0" borderId="0" xfId="0" applyNumberFormat="1" applyFont="1" applyFill="1" applyBorder="1" applyAlignment="1"/>
    <xf numFmtId="0" fontId="9" fillId="0" borderId="1" xfId="0" applyNumberFormat="1" applyFont="1" applyBorder="1" applyAlignment="1">
      <alignment horizontal="right"/>
    </xf>
    <xf numFmtId="1" fontId="38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0" fontId="5" fillId="4" borderId="0" xfId="0" applyNumberFormat="1" applyFont="1" applyFill="1" applyAlignment="1"/>
    <xf numFmtId="1" fontId="45" fillId="0" borderId="0" xfId="0" applyNumberFormat="1" applyFont="1" applyFill="1" applyBorder="1" applyAlignment="1">
      <alignment horizontal="center"/>
    </xf>
    <xf numFmtId="0" fontId="45" fillId="0" borderId="1" xfId="0" applyNumberFormat="1" applyFont="1" applyBorder="1" applyAlignment="1">
      <alignment horizontal="centerContinuous" vertical="top" wrapText="1"/>
    </xf>
    <xf numFmtId="0" fontId="45" fillId="0" borderId="4" xfId="0" applyNumberFormat="1" applyFont="1" applyBorder="1" applyAlignment="1">
      <alignment horizontal="centerContinuous" vertical="top" wrapText="1"/>
    </xf>
    <xf numFmtId="0" fontId="45" fillId="0" borderId="3" xfId="0" applyNumberFormat="1" applyFont="1" applyBorder="1" applyAlignment="1">
      <alignment horizontal="center" vertical="center"/>
    </xf>
    <xf numFmtId="0" fontId="45" fillId="0" borderId="4" xfId="0" applyNumberFormat="1" applyFont="1" applyBorder="1" applyAlignment="1">
      <alignment horizontal="center" vertical="center"/>
    </xf>
    <xf numFmtId="0" fontId="45" fillId="0" borderId="22" xfId="0" applyNumberFormat="1" applyFont="1" applyBorder="1" applyAlignment="1">
      <alignment horizontal="centerContinuous" vertical="top" wrapText="1"/>
    </xf>
    <xf numFmtId="0" fontId="45" fillId="0" borderId="11" xfId="0" applyNumberFormat="1" applyFont="1" applyBorder="1" applyAlignment="1"/>
    <xf numFmtId="0" fontId="45" fillId="0" borderId="7" xfId="0" applyNumberFormat="1" applyFont="1" applyBorder="1" applyAlignment="1"/>
    <xf numFmtId="0" fontId="45" fillId="0" borderId="9" xfId="0" applyNumberFormat="1" applyFont="1" applyBorder="1" applyAlignment="1">
      <alignment horizontal="right"/>
    </xf>
    <xf numFmtId="0" fontId="45" fillId="0" borderId="2" xfId="0" applyNumberFormat="1" applyFont="1" applyBorder="1" applyAlignment="1">
      <alignment horizontal="right"/>
    </xf>
    <xf numFmtId="1" fontId="49" fillId="0" borderId="1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>
      <alignment horizontal="right"/>
    </xf>
    <xf numFmtId="0" fontId="45" fillId="0" borderId="39" xfId="0" applyNumberFormat="1" applyFont="1" applyBorder="1" applyAlignment="1"/>
    <xf numFmtId="0" fontId="45" fillId="0" borderId="32" xfId="0" applyNumberFormat="1" applyFont="1" applyBorder="1" applyAlignment="1"/>
    <xf numFmtId="0" fontId="45" fillId="0" borderId="12" xfId="0" quotePrefix="1" applyFont="1" applyBorder="1" applyAlignment="1">
      <alignment horizontal="center"/>
    </xf>
    <xf numFmtId="0" fontId="45" fillId="0" borderId="37" xfId="0" applyFont="1" applyBorder="1"/>
    <xf numFmtId="0" fontId="45" fillId="0" borderId="1" xfId="0" applyNumberFormat="1" applyFont="1" applyBorder="1" applyAlignment="1"/>
    <xf numFmtId="0" fontId="45" fillId="0" borderId="1" xfId="0" applyNumberFormat="1" applyFont="1" applyBorder="1" applyAlignment="1">
      <alignment horizontal="centerContinuous"/>
    </xf>
    <xf numFmtId="0" fontId="45" fillId="0" borderId="1" xfId="0" applyFont="1" applyBorder="1" applyAlignment="1">
      <alignment horizontal="left"/>
    </xf>
    <xf numFmtId="3" fontId="45" fillId="0" borderId="21" xfId="0" applyNumberFormat="1" applyFont="1" applyBorder="1" applyAlignment="1">
      <alignment horizontal="center"/>
    </xf>
    <xf numFmtId="3" fontId="45" fillId="0" borderId="1" xfId="0" applyNumberFormat="1" applyFont="1" applyBorder="1" applyAlignment="1"/>
    <xf numFmtId="0" fontId="45" fillId="0" borderId="23" xfId="0" applyFont="1" applyBorder="1" applyAlignment="1">
      <alignment horizontal="left"/>
    </xf>
    <xf numFmtId="0" fontId="36" fillId="0" borderId="1" xfId="0" applyNumberFormat="1" applyFont="1" applyBorder="1" applyAlignment="1"/>
    <xf numFmtId="0" fontId="45" fillId="0" borderId="7" xfId="0" applyFont="1" applyBorder="1" applyAlignment="1">
      <alignment horizontal="left"/>
    </xf>
    <xf numFmtId="0" fontId="45" fillId="0" borderId="2" xfId="0" applyFont="1" applyBorder="1" applyAlignment="1">
      <alignment horizontal="left"/>
    </xf>
    <xf numFmtId="0" fontId="45" fillId="0" borderId="12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0" fontId="21" fillId="0" borderId="1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 wrapText="1"/>
    </xf>
    <xf numFmtId="0" fontId="21" fillId="0" borderId="1" xfId="0" applyNumberFormat="1" applyFont="1" applyBorder="1" applyAlignment="1">
      <alignment horizontal="center" wrapText="1"/>
    </xf>
    <xf numFmtId="0" fontId="21" fillId="0" borderId="8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3" fontId="30" fillId="0" borderId="1" xfId="0" applyNumberFormat="1" applyFont="1" applyBorder="1" applyAlignment="1"/>
    <xf numFmtId="0" fontId="21" fillId="5" borderId="1" xfId="0" applyNumberFormat="1" applyFont="1" applyFill="1" applyBorder="1" applyAlignment="1">
      <alignment horizontal="right"/>
    </xf>
    <xf numFmtId="0" fontId="5" fillId="5" borderId="0" xfId="0" applyNumberFormat="1" applyFont="1" applyFill="1" applyBorder="1" applyAlignment="1"/>
    <xf numFmtId="0" fontId="5" fillId="5" borderId="0" xfId="0" applyNumberFormat="1" applyFont="1" applyFill="1" applyAlignment="1"/>
    <xf numFmtId="1" fontId="21" fillId="5" borderId="1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Alignment="1"/>
    <xf numFmtId="0" fontId="21" fillId="5" borderId="1" xfId="0" quotePrefix="1" applyFont="1" applyFill="1" applyBorder="1" applyAlignment="1">
      <alignment horizontal="center"/>
    </xf>
    <xf numFmtId="0" fontId="21" fillId="5" borderId="31" xfId="0" applyFont="1" applyFill="1" applyBorder="1"/>
    <xf numFmtId="0" fontId="36" fillId="4" borderId="0" xfId="0" applyNumberFormat="1" applyFont="1" applyFill="1" applyAlignment="1"/>
    <xf numFmtId="1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5" fillId="0" borderId="0" xfId="0" applyNumberFormat="1" applyFont="1" applyBorder="1" applyAlignment="1">
      <alignment horizontal="center"/>
    </xf>
    <xf numFmtId="0" fontId="47" fillId="0" borderId="1" xfId="0" applyNumberFormat="1" applyFont="1" applyBorder="1" applyAlignment="1">
      <alignment horizontal="center" vertical="center"/>
    </xf>
    <xf numFmtId="0" fontId="45" fillId="0" borderId="4" xfId="0" applyNumberFormat="1" applyFont="1" applyBorder="1" applyAlignment="1">
      <alignment horizontal="left" vertical="top" wrapText="1"/>
    </xf>
    <xf numFmtId="0" fontId="45" fillId="0" borderId="12" xfId="0" applyNumberFormat="1" applyFont="1" applyBorder="1" applyAlignment="1">
      <alignment horizontal="centerContinuous" vertical="top" wrapText="1"/>
    </xf>
    <xf numFmtId="0" fontId="51" fillId="0" borderId="1" xfId="0" applyNumberFormat="1" applyFont="1" applyBorder="1" applyAlignment="1">
      <alignment horizontal="centerContinuous"/>
    </xf>
    <xf numFmtId="0" fontId="51" fillId="0" borderId="0" xfId="0" applyNumberFormat="1" applyFont="1" applyBorder="1" applyAlignment="1">
      <alignment horizontal="centerContinuous"/>
    </xf>
    <xf numFmtId="0" fontId="46" fillId="0" borderId="0" xfId="0" applyNumberFormat="1" applyFont="1" applyBorder="1" applyAlignment="1"/>
    <xf numFmtId="0" fontId="52" fillId="0" borderId="1" xfId="0" applyNumberFormat="1" applyFont="1" applyBorder="1" applyAlignment="1"/>
    <xf numFmtId="0" fontId="47" fillId="0" borderId="0" xfId="0" applyNumberFormat="1" applyFont="1" applyBorder="1" applyAlignment="1">
      <alignment horizontal="center" vertical="center"/>
    </xf>
    <xf numFmtId="1" fontId="47" fillId="0" borderId="1" xfId="0" applyNumberFormat="1" applyFont="1" applyBorder="1" applyAlignment="1">
      <alignment horizontal="right"/>
    </xf>
    <xf numFmtId="0" fontId="45" fillId="0" borderId="1" xfId="0" applyNumberFormat="1" applyFont="1" applyBorder="1" applyAlignment="1">
      <alignment horizontal="center"/>
    </xf>
    <xf numFmtId="1" fontId="45" fillId="0" borderId="1" xfId="0" applyNumberFormat="1" applyFont="1" applyFill="1" applyBorder="1" applyAlignment="1">
      <alignment horizontal="center" wrapText="1"/>
    </xf>
    <xf numFmtId="0" fontId="45" fillId="0" borderId="1" xfId="0" applyNumberFormat="1" applyFont="1" applyBorder="1" applyAlignment="1">
      <alignment horizontal="left" vertical="top" wrapText="1"/>
    </xf>
    <xf numFmtId="3" fontId="47" fillId="0" borderId="1" xfId="0" applyNumberFormat="1" applyFont="1" applyBorder="1" applyAlignment="1">
      <alignment horizontal="right"/>
    </xf>
    <xf numFmtId="0" fontId="46" fillId="0" borderId="0" xfId="0" applyNumberFormat="1" applyFont="1" applyAlignment="1"/>
    <xf numFmtId="1" fontId="45" fillId="0" borderId="1" xfId="0" applyNumberFormat="1" applyFont="1" applyBorder="1" applyAlignment="1">
      <alignment horizontal="center"/>
    </xf>
    <xf numFmtId="0" fontId="47" fillId="0" borderId="1" xfId="0" applyNumberFormat="1" applyFont="1" applyBorder="1" applyAlignment="1">
      <alignment horizontal="center"/>
    </xf>
    <xf numFmtId="0" fontId="49" fillId="0" borderId="1" xfId="0" applyNumberFormat="1" applyFont="1" applyBorder="1" applyAlignment="1">
      <alignment horizontal="center"/>
    </xf>
    <xf numFmtId="0" fontId="53" fillId="0" borderId="1" xfId="0" applyFont="1" applyBorder="1"/>
    <xf numFmtId="0" fontId="53" fillId="0" borderId="0" xfId="0" applyFont="1" applyBorder="1"/>
    <xf numFmtId="1" fontId="47" fillId="0" borderId="1" xfId="0" applyNumberFormat="1" applyFont="1" applyBorder="1" applyAlignment="1">
      <alignment horizontal="center"/>
    </xf>
    <xf numFmtId="1" fontId="45" fillId="0" borderId="1" xfId="0" applyNumberFormat="1" applyFont="1" applyFill="1" applyBorder="1" applyAlignment="1">
      <alignment horizontal="center"/>
    </xf>
    <xf numFmtId="1" fontId="45" fillId="0" borderId="31" xfId="0" applyNumberFormat="1" applyFont="1" applyFill="1" applyBorder="1" applyAlignment="1">
      <alignment horizontal="center"/>
    </xf>
    <xf numFmtId="1" fontId="45" fillId="0" borderId="36" xfId="0" applyNumberFormat="1" applyFont="1" applyFill="1" applyBorder="1" applyAlignment="1">
      <alignment horizontal="center"/>
    </xf>
    <xf numFmtId="0" fontId="47" fillId="4" borderId="1" xfId="0" applyNumberFormat="1" applyFont="1" applyFill="1" applyBorder="1" applyAlignment="1">
      <alignment horizontal="center"/>
    </xf>
    <xf numFmtId="3" fontId="47" fillId="0" borderId="1" xfId="0" applyNumberFormat="1" applyFont="1" applyBorder="1" applyAlignment="1">
      <alignment horizontal="center"/>
    </xf>
    <xf numFmtId="1" fontId="47" fillId="2" borderId="1" xfId="1" applyNumberFormat="1" applyFont="1" applyFill="1" applyBorder="1" applyAlignment="1">
      <alignment horizontal="center"/>
    </xf>
    <xf numFmtId="1" fontId="48" fillId="0" borderId="56" xfId="0" applyNumberFormat="1" applyFont="1" applyFill="1" applyBorder="1" applyAlignment="1">
      <alignment horizontal="center" vertical="center" wrapText="1"/>
    </xf>
    <xf numFmtId="1" fontId="48" fillId="0" borderId="57" xfId="0" applyNumberFormat="1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left"/>
    </xf>
    <xf numFmtId="3" fontId="45" fillId="0" borderId="1" xfId="0" applyNumberFormat="1" applyFont="1" applyBorder="1" applyAlignment="1">
      <alignment horizontal="center"/>
    </xf>
    <xf numFmtId="3" fontId="45" fillId="4" borderId="1" xfId="0" applyNumberFormat="1" applyFont="1" applyFill="1" applyBorder="1" applyAlignment="1">
      <alignment horizontal="center"/>
    </xf>
    <xf numFmtId="0" fontId="45" fillId="0" borderId="32" xfId="0" applyFont="1" applyBorder="1" applyAlignment="1">
      <alignment horizontal="left"/>
    </xf>
    <xf numFmtId="1" fontId="45" fillId="0" borderId="31" xfId="0" applyNumberFormat="1" applyFont="1" applyFill="1" applyBorder="1" applyAlignment="1"/>
    <xf numFmtId="0" fontId="45" fillId="4" borderId="31" xfId="0" quotePrefix="1" applyFont="1" applyFill="1" applyBorder="1" applyAlignment="1">
      <alignment horizontal="center"/>
    </xf>
    <xf numFmtId="0" fontId="45" fillId="4" borderId="31" xfId="0" applyFont="1" applyFill="1" applyBorder="1"/>
    <xf numFmtId="1" fontId="45" fillId="4" borderId="1" xfId="0" applyNumberFormat="1" applyFont="1" applyFill="1" applyBorder="1" applyAlignment="1">
      <alignment horizontal="center"/>
    </xf>
    <xf numFmtId="1" fontId="45" fillId="4" borderId="31" xfId="0" applyNumberFormat="1" applyFont="1" applyFill="1" applyBorder="1" applyAlignment="1">
      <alignment horizontal="center"/>
    </xf>
    <xf numFmtId="1" fontId="45" fillId="4" borderId="36" xfId="0" applyNumberFormat="1" applyFont="1" applyFill="1" applyBorder="1" applyAlignment="1">
      <alignment horizontal="center"/>
    </xf>
    <xf numFmtId="0" fontId="45" fillId="4" borderId="1" xfId="0" applyNumberFormat="1" applyFont="1" applyFill="1" applyBorder="1" applyAlignment="1">
      <alignment horizontal="center"/>
    </xf>
    <xf numFmtId="0" fontId="46" fillId="4" borderId="0" xfId="0" applyNumberFormat="1" applyFont="1" applyFill="1" applyAlignment="1"/>
    <xf numFmtId="0" fontId="37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36" fillId="0" borderId="0" xfId="0" applyNumberFormat="1" applyFont="1" applyAlignment="1">
      <alignment horizontal="center" vertical="center"/>
    </xf>
    <xf numFmtId="1" fontId="18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0" fontId="21" fillId="0" borderId="31" xfId="0" applyNumberFormat="1" applyFont="1" applyFill="1" applyBorder="1" applyAlignment="1">
      <alignment horizontal="right"/>
    </xf>
    <xf numFmtId="0" fontId="21" fillId="0" borderId="37" xfId="0" applyNumberFormat="1" applyFont="1" applyBorder="1" applyAlignment="1"/>
    <xf numFmtId="0" fontId="9" fillId="0" borderId="2" xfId="0" applyNumberFormat="1" applyFont="1" applyFill="1" applyBorder="1" applyAlignment="1"/>
    <xf numFmtId="0" fontId="54" fillId="0" borderId="0" xfId="0" applyFont="1"/>
    <xf numFmtId="0" fontId="34" fillId="0" borderId="0" xfId="0" applyNumberFormat="1" applyFont="1" applyAlignment="1"/>
    <xf numFmtId="0" fontId="9" fillId="0" borderId="1" xfId="0" applyNumberFormat="1" applyFont="1" applyBorder="1" applyAlignment="1">
      <alignment horizontal="right"/>
    </xf>
    <xf numFmtId="0" fontId="21" fillId="0" borderId="31" xfId="0" applyFont="1" applyBorder="1" applyAlignment="1"/>
    <xf numFmtId="0" fontId="21" fillId="0" borderId="34" xfId="0" applyFont="1" applyBorder="1" applyAlignment="1"/>
    <xf numFmtId="1" fontId="38" fillId="5" borderId="1" xfId="0" applyNumberFormat="1" applyFont="1" applyFill="1" applyBorder="1" applyAlignment="1">
      <alignment horizontal="left" vertical="center"/>
    </xf>
    <xf numFmtId="0" fontId="11" fillId="5" borderId="1" xfId="0" applyNumberFormat="1" applyFont="1" applyFill="1" applyBorder="1" applyAlignment="1">
      <alignment horizontal="centerContinuous" vertical="center"/>
    </xf>
    <xf numFmtId="1" fontId="11" fillId="5" borderId="1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0" fontId="11" fillId="5" borderId="1" xfId="0" applyNumberFormat="1" applyFont="1" applyFill="1" applyBorder="1" applyAlignment="1">
      <alignment horizontal="right"/>
    </xf>
    <xf numFmtId="1" fontId="11" fillId="5" borderId="1" xfId="0" applyNumberFormat="1" applyFont="1" applyFill="1" applyBorder="1" applyAlignment="1">
      <alignment horizontal="centerContinuous" vertical="center"/>
    </xf>
    <xf numFmtId="1" fontId="11" fillId="5" borderId="1" xfId="0" applyNumberFormat="1" applyFont="1" applyFill="1" applyBorder="1" applyAlignment="1">
      <alignment horizontal="left" vertical="center"/>
    </xf>
    <xf numFmtId="1" fontId="11" fillId="5" borderId="1" xfId="0" applyNumberFormat="1" applyFont="1" applyFill="1" applyBorder="1" applyAlignment="1">
      <alignment horizontal="right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Continuous" vertical="center"/>
    </xf>
    <xf numFmtId="1" fontId="7" fillId="5" borderId="1" xfId="0" applyNumberFormat="1" applyFont="1" applyFill="1" applyBorder="1" applyAlignment="1">
      <alignment horizontal="right"/>
    </xf>
    <xf numFmtId="0" fontId="10" fillId="5" borderId="1" xfId="0" quotePrefix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right"/>
    </xf>
    <xf numFmtId="1" fontId="43" fillId="5" borderId="1" xfId="0" applyNumberFormat="1" applyFont="1" applyFill="1" applyBorder="1" applyAlignment="1">
      <alignment horizontal="right"/>
    </xf>
    <xf numFmtId="0" fontId="10" fillId="5" borderId="1" xfId="0" applyNumberFormat="1" applyFont="1" applyFill="1" applyBorder="1" applyAlignment="1">
      <alignment horizontal="right"/>
    </xf>
    <xf numFmtId="0" fontId="43" fillId="5" borderId="1" xfId="0" applyNumberFormat="1" applyFont="1" applyFill="1" applyBorder="1" applyAlignment="1">
      <alignment horizontal="right"/>
    </xf>
    <xf numFmtId="1" fontId="8" fillId="0" borderId="0" xfId="0" applyNumberFormat="1" applyFont="1" applyBorder="1"/>
    <xf numFmtId="1" fontId="33" fillId="0" borderId="0" xfId="0" applyNumberFormat="1" applyFont="1" applyFill="1" applyBorder="1" applyAlignment="1"/>
    <xf numFmtId="0" fontId="9" fillId="0" borderId="1" xfId="0" applyNumberFormat="1" applyFont="1" applyBorder="1" applyAlignment="1">
      <alignment horizontal="right"/>
    </xf>
    <xf numFmtId="0" fontId="46" fillId="5" borderId="0" xfId="0" applyNumberFormat="1" applyFont="1" applyFill="1" applyBorder="1" applyAlignment="1">
      <alignment horizontal="center"/>
    </xf>
    <xf numFmtId="0" fontId="46" fillId="5" borderId="20" xfId="0" applyNumberFormat="1" applyFont="1" applyFill="1" applyBorder="1" applyAlignment="1">
      <alignment horizontal="center"/>
    </xf>
    <xf numFmtId="0" fontId="47" fillId="0" borderId="9" xfId="0" applyNumberFormat="1" applyFont="1" applyBorder="1" applyAlignment="1">
      <alignment horizontal="center"/>
    </xf>
    <xf numFmtId="0" fontId="47" fillId="0" borderId="2" xfId="0" applyNumberFormat="1" applyFont="1" applyBorder="1" applyAlignment="1">
      <alignment horizontal="center"/>
    </xf>
    <xf numFmtId="0" fontId="47" fillId="0" borderId="7" xfId="0" applyNumberFormat="1" applyFont="1" applyBorder="1" applyAlignment="1">
      <alignment horizontal="center"/>
    </xf>
    <xf numFmtId="0" fontId="36" fillId="0" borderId="0" xfId="0" applyNumberFormat="1" applyFont="1" applyAlignment="1">
      <alignment horizontal="center"/>
    </xf>
    <xf numFmtId="0" fontId="37" fillId="0" borderId="0" xfId="0" applyNumberFormat="1" applyFont="1" applyAlignment="1">
      <alignment horizontal="center"/>
    </xf>
    <xf numFmtId="0" fontId="46" fillId="0" borderId="17" xfId="0" applyNumberFormat="1" applyFont="1" applyBorder="1" applyAlignment="1">
      <alignment horizontal="center"/>
    </xf>
    <xf numFmtId="0" fontId="46" fillId="0" borderId="18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46" fillId="0" borderId="20" xfId="0" applyNumberFormat="1" applyFont="1" applyBorder="1" applyAlignment="1">
      <alignment horizontal="center"/>
    </xf>
    <xf numFmtId="0" fontId="47" fillId="5" borderId="36" xfId="0" applyNumberFormat="1" applyFont="1" applyFill="1" applyBorder="1" applyAlignment="1">
      <alignment horizontal="center"/>
    </xf>
    <xf numFmtId="0" fontId="35" fillId="5" borderId="1" xfId="0" applyNumberFormat="1" applyFont="1" applyFill="1" applyBorder="1" applyAlignment="1">
      <alignment horizontal="center"/>
    </xf>
    <xf numFmtId="0" fontId="35" fillId="0" borderId="1" xfId="0" applyNumberFormat="1" applyFont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0" fontId="35" fillId="0" borderId="7" xfId="0" applyNumberFormat="1" applyFont="1" applyBorder="1" applyAlignment="1">
      <alignment horizontal="center"/>
    </xf>
    <xf numFmtId="0" fontId="4" fillId="0" borderId="1" xfId="0" applyFont="1" applyFill="1" applyBorder="1"/>
    <xf numFmtId="1" fontId="4" fillId="0" borderId="31" xfId="0" applyNumberFormat="1" applyFont="1" applyFill="1" applyBorder="1" applyAlignment="1"/>
    <xf numFmtId="0" fontId="12" fillId="5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0" fontId="16" fillId="0" borderId="1" xfId="0" applyNumberFormat="1" applyFont="1" applyBorder="1" applyAlignment="1">
      <alignment horizontal="right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4" fillId="5" borderId="12" xfId="0" quotePrefix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right"/>
    </xf>
    <xf numFmtId="0" fontId="4" fillId="5" borderId="1" xfId="0" quotePrefix="1" applyFont="1" applyFill="1" applyBorder="1" applyAlignment="1">
      <alignment horizontal="center"/>
    </xf>
    <xf numFmtId="0" fontId="4" fillId="5" borderId="31" xfId="0" applyFont="1" applyFill="1" applyBorder="1" applyAlignment="1">
      <alignment horizontal="left"/>
    </xf>
    <xf numFmtId="165" fontId="9" fillId="5" borderId="0" xfId="0" applyNumberFormat="1" applyFont="1" applyFill="1" applyBorder="1" applyAlignment="1"/>
    <xf numFmtId="165" fontId="10" fillId="5" borderId="0" xfId="0" applyNumberFormat="1" applyFont="1" applyFill="1" applyBorder="1" applyAlignment="1"/>
    <xf numFmtId="165" fontId="10" fillId="5" borderId="0" xfId="0" applyNumberFormat="1" applyFont="1" applyFill="1" applyAlignment="1"/>
    <xf numFmtId="0" fontId="4" fillId="5" borderId="31" xfId="0" applyFont="1" applyFill="1" applyBorder="1" applyAlignment="1"/>
    <xf numFmtId="0" fontId="4" fillId="5" borderId="34" xfId="0" applyFont="1" applyFill="1" applyBorder="1" applyAlignment="1"/>
    <xf numFmtId="1" fontId="4" fillId="5" borderId="1" xfId="0" applyNumberFormat="1" applyFont="1" applyFill="1" applyBorder="1" applyAlignment="1" applyProtection="1">
      <alignment horizontal="right"/>
    </xf>
    <xf numFmtId="0" fontId="4" fillId="5" borderId="1" xfId="0" applyFont="1" applyFill="1" applyBorder="1" applyAlignment="1">
      <alignment horizontal="center"/>
    </xf>
    <xf numFmtId="0" fontId="4" fillId="5" borderId="31" xfId="0" applyFont="1" applyFill="1" applyBorder="1"/>
    <xf numFmtId="165" fontId="4" fillId="5" borderId="1" xfId="0" applyNumberFormat="1" applyFont="1" applyFill="1" applyBorder="1" applyAlignment="1">
      <alignment horizontal="right"/>
    </xf>
    <xf numFmtId="1" fontId="4" fillId="5" borderId="31" xfId="0" applyNumberFormat="1" applyFont="1" applyFill="1" applyBorder="1"/>
    <xf numFmtId="1" fontId="12" fillId="5" borderId="0" xfId="0" applyNumberFormat="1" applyFont="1" applyFill="1" applyBorder="1" applyAlignment="1"/>
    <xf numFmtId="1" fontId="10" fillId="5" borderId="0" xfId="0" applyNumberFormat="1" applyFont="1" applyFill="1" applyAlignment="1"/>
    <xf numFmtId="0" fontId="12" fillId="5" borderId="0" xfId="0" applyNumberFormat="1" applyFont="1" applyFill="1" applyBorder="1" applyAlignment="1"/>
    <xf numFmtId="0" fontId="4" fillId="5" borderId="0" xfId="0" applyFont="1" applyFill="1"/>
    <xf numFmtId="0" fontId="4" fillId="5" borderId="0" xfId="0" applyNumberFormat="1" applyFont="1" applyFill="1" applyBorder="1" applyAlignment="1"/>
    <xf numFmtId="0" fontId="4" fillId="5" borderId="35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2" xfId="0" applyFont="1" applyFill="1" applyBorder="1" applyAlignment="1">
      <alignment horizontal="left"/>
    </xf>
    <xf numFmtId="2" fontId="4" fillId="5" borderId="1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/>
    <xf numFmtId="0" fontId="4" fillId="5" borderId="31" xfId="0" quotePrefix="1" applyFont="1" applyFill="1" applyBorder="1" applyAlignment="1">
      <alignment horizontal="center"/>
    </xf>
    <xf numFmtId="0" fontId="4" fillId="5" borderId="1" xfId="0" applyFont="1" applyFill="1" applyBorder="1"/>
    <xf numFmtId="0" fontId="4" fillId="5" borderId="0" xfId="0" applyNumberFormat="1" applyFont="1" applyFill="1" applyAlignment="1">
      <alignment horizontal="right"/>
    </xf>
    <xf numFmtId="0" fontId="23" fillId="5" borderId="0" xfId="0" applyNumberFormat="1" applyFont="1" applyFill="1" applyAlignment="1">
      <alignment horizontal="center"/>
    </xf>
    <xf numFmtId="0" fontId="23" fillId="5" borderId="0" xfId="0" applyNumberFormat="1" applyFont="1" applyFill="1" applyAlignment="1"/>
    <xf numFmtId="1" fontId="7" fillId="5" borderId="31" xfId="0" applyNumberFormat="1" applyFont="1" applyFill="1" applyBorder="1" applyAlignment="1">
      <alignment horizontal="right"/>
    </xf>
    <xf numFmtId="1" fontId="7" fillId="5" borderId="34" xfId="0" applyNumberFormat="1" applyFont="1" applyFill="1" applyBorder="1" applyAlignment="1">
      <alignment horizontal="right"/>
    </xf>
    <xf numFmtId="1" fontId="7" fillId="5" borderId="38" xfId="0" applyNumberFormat="1" applyFont="1" applyFill="1" applyBorder="1" applyAlignment="1">
      <alignment horizontal="right"/>
    </xf>
    <xf numFmtId="0" fontId="10" fillId="5" borderId="1" xfId="0" applyNumberFormat="1" applyFont="1" applyFill="1" applyBorder="1" applyAlignment="1">
      <alignment horizontal="center" vertical="center"/>
    </xf>
    <xf numFmtId="0" fontId="10" fillId="5" borderId="0" xfId="0" applyNumberFormat="1" applyFont="1" applyFill="1" applyAlignment="1">
      <alignment horizontal="center"/>
    </xf>
    <xf numFmtId="1" fontId="21" fillId="0" borderId="2" xfId="0" applyNumberFormat="1" applyFont="1" applyFill="1" applyBorder="1" applyAlignment="1"/>
    <xf numFmtId="0" fontId="33" fillId="5" borderId="1" xfId="0" applyNumberFormat="1" applyFont="1" applyFill="1" applyBorder="1" applyAlignment="1">
      <alignment horizontal="right"/>
    </xf>
    <xf numFmtId="0" fontId="12" fillId="5" borderId="1" xfId="0" applyNumberFormat="1" applyFont="1" applyFill="1" applyBorder="1" applyAlignment="1">
      <alignment horizontal="center"/>
    </xf>
    <xf numFmtId="0" fontId="21" fillId="5" borderId="1" xfId="0" applyNumberFormat="1" applyFont="1" applyFill="1" applyBorder="1" applyAlignment="1"/>
    <xf numFmtId="0" fontId="4" fillId="5" borderId="0" xfId="0" applyFont="1" applyFill="1" applyBorder="1"/>
    <xf numFmtId="1" fontId="9" fillId="5" borderId="0" xfId="0" applyNumberFormat="1" applyFont="1" applyFill="1" applyBorder="1" applyAlignment="1">
      <alignment vertical="center"/>
    </xf>
    <xf numFmtId="1" fontId="21" fillId="5" borderId="6" xfId="0" applyNumberFormat="1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left" vertical="center"/>
    </xf>
    <xf numFmtId="1" fontId="21" fillId="5" borderId="0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Alignment="1"/>
    <xf numFmtId="1" fontId="5" fillId="5" borderId="0" xfId="0" applyNumberFormat="1" applyFont="1" applyFill="1" applyAlignment="1"/>
    <xf numFmtId="1" fontId="8" fillId="5" borderId="5" xfId="0" applyNumberFormat="1" applyFont="1" applyFill="1" applyBorder="1" applyAlignment="1"/>
    <xf numFmtId="1" fontId="7" fillId="5" borderId="5" xfId="0" applyNumberFormat="1" applyFont="1" applyFill="1" applyBorder="1" applyAlignment="1"/>
    <xf numFmtId="1" fontId="5" fillId="5" borderId="5" xfId="0" applyNumberFormat="1" applyFont="1" applyFill="1" applyBorder="1" applyAlignment="1"/>
    <xf numFmtId="1" fontId="7" fillId="5" borderId="0" xfId="0" applyNumberFormat="1" applyFont="1" applyFill="1" applyBorder="1" applyAlignment="1"/>
    <xf numFmtId="1" fontId="7" fillId="5" borderId="27" xfId="0" applyNumberFormat="1" applyFont="1" applyFill="1" applyBorder="1" applyAlignment="1"/>
    <xf numFmtId="1" fontId="5" fillId="5" borderId="27" xfId="0" applyNumberFormat="1" applyFont="1" applyFill="1" applyBorder="1" applyAlignment="1"/>
    <xf numFmtId="1" fontId="9" fillId="5" borderId="25" xfId="0" applyNumberFormat="1" applyFont="1" applyFill="1" applyBorder="1" applyAlignment="1">
      <alignment vertical="center"/>
    </xf>
    <xf numFmtId="1" fontId="8" fillId="5" borderId="0" xfId="0" applyNumberFormat="1" applyFont="1" applyFill="1" applyAlignment="1">
      <alignment horizontal="center" vertical="center"/>
    </xf>
    <xf numFmtId="1" fontId="6" fillId="5" borderId="0" xfId="0" applyNumberFormat="1" applyFont="1" applyFill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 vertical="center"/>
    </xf>
    <xf numFmtId="1" fontId="25" fillId="5" borderId="31" xfId="0" applyNumberFormat="1" applyFont="1" applyFill="1" applyBorder="1" applyAlignment="1">
      <alignment horizontal="center" vertical="center"/>
    </xf>
    <xf numFmtId="1" fontId="25" fillId="5" borderId="38" xfId="0" applyNumberFormat="1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right" vertical="center"/>
    </xf>
    <xf numFmtId="1" fontId="7" fillId="5" borderId="1" xfId="0" applyNumberFormat="1" applyFont="1" applyFill="1" applyBorder="1" applyAlignment="1">
      <alignment horizontal="center" vertical="center"/>
    </xf>
    <xf numFmtId="1" fontId="7" fillId="5" borderId="31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/>
    <xf numFmtId="1" fontId="8" fillId="5" borderId="0" xfId="0" applyNumberFormat="1" applyFont="1" applyFill="1" applyBorder="1" applyAlignment="1"/>
    <xf numFmtId="1" fontId="8" fillId="5" borderId="0" xfId="0" applyNumberFormat="1" applyFont="1" applyFill="1" applyAlignment="1">
      <alignment horizontal="right"/>
    </xf>
    <xf numFmtId="1" fontId="8" fillId="5" borderId="1" xfId="0" applyNumberFormat="1" applyFont="1" applyFill="1" applyBorder="1" applyAlignment="1"/>
    <xf numFmtId="1" fontId="7" fillId="5" borderId="0" xfId="0" applyNumberFormat="1" applyFont="1" applyFill="1" applyAlignment="1">
      <alignment horizontal="right"/>
    </xf>
    <xf numFmtId="1" fontId="7" fillId="5" borderId="1" xfId="0" applyNumberFormat="1" applyFont="1" applyFill="1" applyBorder="1" applyAlignment="1"/>
    <xf numFmtId="1" fontId="5" fillId="5" borderId="1" xfId="0" applyNumberFormat="1" applyFont="1" applyFill="1" applyBorder="1" applyAlignment="1"/>
    <xf numFmtId="1" fontId="5" fillId="5" borderId="0" xfId="0" applyNumberFormat="1" applyFont="1" applyFill="1" applyAlignment="1">
      <alignment horizontal="right"/>
    </xf>
    <xf numFmtId="0" fontId="47" fillId="0" borderId="1" xfId="0" applyNumberFormat="1" applyFont="1" applyBorder="1" applyAlignment="1">
      <alignment horizontal="center"/>
    </xf>
    <xf numFmtId="0" fontId="45" fillId="0" borderId="1" xfId="0" applyNumberFormat="1" applyFont="1" applyBorder="1" applyAlignment="1">
      <alignment horizontal="center"/>
    </xf>
    <xf numFmtId="0" fontId="37" fillId="5" borderId="0" xfId="0" applyFont="1" applyFill="1"/>
    <xf numFmtId="0" fontId="37" fillId="0" borderId="0" xfId="0" applyFont="1" applyBorder="1"/>
    <xf numFmtId="0" fontId="45" fillId="0" borderId="2" xfId="0" applyNumberFormat="1" applyFont="1" applyFill="1" applyBorder="1" applyAlignment="1"/>
    <xf numFmtId="0" fontId="54" fillId="0" borderId="0" xfId="0" applyFont="1" applyBorder="1"/>
    <xf numFmtId="1" fontId="36" fillId="5" borderId="0" xfId="0" applyNumberFormat="1" applyFont="1" applyFill="1" applyAlignment="1"/>
    <xf numFmtId="1" fontId="45" fillId="5" borderId="1" xfId="0" applyNumberFormat="1" applyFont="1" applyFill="1" applyBorder="1" applyAlignment="1"/>
    <xf numFmtId="1" fontId="45" fillId="5" borderId="0" xfId="0" applyNumberFormat="1" applyFont="1" applyFill="1" applyAlignment="1"/>
    <xf numFmtId="1" fontId="46" fillId="5" borderId="0" xfId="0" applyNumberFormat="1" applyFont="1" applyFill="1" applyAlignment="1"/>
    <xf numFmtId="1" fontId="45" fillId="5" borderId="31" xfId="0" applyNumberFormat="1" applyFont="1" applyFill="1" applyBorder="1" applyAlignment="1"/>
    <xf numFmtId="1" fontId="35" fillId="5" borderId="0" xfId="0" applyNumberFormat="1" applyFont="1" applyFill="1" applyAlignment="1"/>
    <xf numFmtId="1" fontId="45" fillId="5" borderId="5" xfId="0" applyNumberFormat="1" applyFont="1" applyFill="1" applyBorder="1" applyAlignment="1"/>
    <xf numFmtId="1" fontId="45" fillId="5" borderId="0" xfId="0" applyNumberFormat="1" applyFont="1" applyFill="1" applyAlignment="1">
      <alignment horizontal="right"/>
    </xf>
    <xf numFmtId="1" fontId="46" fillId="5" borderId="7" xfId="0" applyNumberFormat="1" applyFont="1" applyFill="1" applyBorder="1" applyAlignment="1"/>
    <xf numFmtId="0" fontId="39" fillId="5" borderId="0" xfId="0" applyNumberFormat="1" applyFont="1" applyFill="1" applyAlignment="1"/>
    <xf numFmtId="0" fontId="36" fillId="5" borderId="0" xfId="0" applyNumberFormat="1" applyFont="1" applyFill="1" applyAlignment="1"/>
    <xf numFmtId="0" fontId="46" fillId="0" borderId="1" xfId="0" applyNumberFormat="1" applyFont="1" applyBorder="1" applyAlignment="1">
      <alignment horizontal="center"/>
    </xf>
    <xf numFmtId="0" fontId="36" fillId="4" borderId="0" xfId="0" applyNumberFormat="1" applyFont="1" applyFill="1" applyBorder="1" applyAlignment="1"/>
    <xf numFmtId="0" fontId="37" fillId="4" borderId="0" xfId="0" applyNumberFormat="1" applyFont="1" applyFill="1" applyAlignment="1"/>
    <xf numFmtId="0" fontId="46" fillId="0" borderId="1" xfId="0" applyNumberFormat="1" applyFon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/>
    </xf>
    <xf numFmtId="3" fontId="46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/>
    </xf>
    <xf numFmtId="0" fontId="36" fillId="0" borderId="34" xfId="0" applyNumberFormat="1" applyFont="1" applyBorder="1" applyAlignment="1"/>
    <xf numFmtId="0" fontId="37" fillId="0" borderId="34" xfId="0" applyNumberFormat="1" applyFont="1" applyBorder="1" applyAlignment="1"/>
    <xf numFmtId="0" fontId="46" fillId="0" borderId="19" xfId="0" applyNumberFormat="1" applyFont="1" applyBorder="1" applyAlignment="1">
      <alignment horizontal="centerContinuous" vertical="center"/>
    </xf>
    <xf numFmtId="0" fontId="51" fillId="0" borderId="0" xfId="0" applyNumberFormat="1" applyFont="1" applyBorder="1" applyAlignment="1">
      <alignment horizontal="centerContinuous" vertical="center"/>
    </xf>
    <xf numFmtId="0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/>
    <xf numFmtId="0" fontId="46" fillId="0" borderId="61" xfId="0" applyNumberFormat="1" applyFont="1" applyBorder="1" applyAlignment="1">
      <alignment horizontal="centerContinuous" vertical="center"/>
    </xf>
    <xf numFmtId="0" fontId="51" fillId="0" borderId="34" xfId="0" applyNumberFormat="1" applyFont="1" applyBorder="1" applyAlignment="1">
      <alignment horizontal="centerContinuous" vertical="center"/>
    </xf>
    <xf numFmtId="1" fontId="45" fillId="0" borderId="12" xfId="0" applyNumberFormat="1" applyFont="1" applyBorder="1" applyAlignment="1">
      <alignment horizontal="centerContinuous" vertical="center"/>
    </xf>
    <xf numFmtId="0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/>
    </xf>
    <xf numFmtId="1" fontId="46" fillId="0" borderId="9" xfId="0" applyNumberFormat="1" applyFont="1" applyBorder="1" applyAlignment="1">
      <alignment horizontal="center"/>
    </xf>
    <xf numFmtId="1" fontId="46" fillId="2" borderId="1" xfId="1" applyNumberFormat="1" applyFont="1" applyFill="1" applyBorder="1" applyAlignment="1">
      <alignment horizontal="center" vertical="center"/>
    </xf>
    <xf numFmtId="1" fontId="46" fillId="2" borderId="1" xfId="1" applyNumberFormat="1" applyFont="1" applyFill="1" applyBorder="1" applyAlignment="1">
      <alignment horizontal="center"/>
    </xf>
    <xf numFmtId="1" fontId="47" fillId="0" borderId="0" xfId="0" applyNumberFormat="1" applyFont="1" applyBorder="1" applyAlignment="1"/>
    <xf numFmtId="1" fontId="47" fillId="0" borderId="25" xfId="0" applyNumberFormat="1" applyFont="1" applyBorder="1" applyAlignment="1"/>
    <xf numFmtId="0" fontId="46" fillId="0" borderId="1" xfId="0" applyFont="1" applyBorder="1" applyAlignment="1">
      <alignment horizontal="center"/>
    </xf>
    <xf numFmtId="1" fontId="35" fillId="0" borderId="0" xfId="0" applyNumberFormat="1" applyFont="1" applyBorder="1" applyAlignment="1"/>
    <xf numFmtId="1" fontId="35" fillId="0" borderId="25" xfId="0" applyNumberFormat="1" applyFont="1" applyBorder="1" applyAlignment="1"/>
    <xf numFmtId="0" fontId="55" fillId="0" borderId="0" xfId="0" applyNumberFormat="1" applyFont="1" applyAlignment="1"/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" fontId="21" fillId="5" borderId="1" xfId="0" applyNumberFormat="1" applyFont="1" applyFill="1" applyBorder="1" applyAlignment="1"/>
    <xf numFmtId="1" fontId="21" fillId="5" borderId="31" xfId="0" applyNumberFormat="1" applyFont="1" applyFill="1" applyBorder="1" applyAlignment="1"/>
    <xf numFmtId="1" fontId="29" fillId="5" borderId="1" xfId="0" applyNumberFormat="1" applyFont="1" applyFill="1" applyBorder="1" applyAlignment="1">
      <alignment horizontal="right"/>
    </xf>
    <xf numFmtId="3" fontId="29" fillId="5" borderId="1" xfId="0" applyNumberFormat="1" applyFont="1" applyFill="1" applyBorder="1" applyAlignment="1">
      <alignment horizontal="right"/>
    </xf>
    <xf numFmtId="0" fontId="29" fillId="5" borderId="1" xfId="0" applyNumberFormat="1" applyFont="1" applyFill="1" applyBorder="1" applyAlignment="1">
      <alignment horizontal="right"/>
    </xf>
    <xf numFmtId="0" fontId="37" fillId="5" borderId="0" xfId="0" applyNumberFormat="1" applyFont="1" applyFill="1" applyAlignment="1"/>
    <xf numFmtId="0" fontId="29" fillId="5" borderId="7" xfId="0" applyFont="1" applyFill="1" applyBorder="1" applyAlignment="1">
      <alignment horizontal="left"/>
    </xf>
    <xf numFmtId="0" fontId="29" fillId="5" borderId="32" xfId="0" applyFont="1" applyFill="1" applyBorder="1" applyAlignment="1">
      <alignment horizontal="left"/>
    </xf>
    <xf numFmtId="0" fontId="29" fillId="5" borderId="12" xfId="0" applyNumberFormat="1" applyFont="1" applyFill="1" applyBorder="1" applyAlignment="1">
      <alignment horizontal="right"/>
    </xf>
    <xf numFmtId="1" fontId="29" fillId="5" borderId="12" xfId="0" applyNumberFormat="1" applyFont="1" applyFill="1" applyBorder="1" applyAlignment="1">
      <alignment horizontal="right"/>
    </xf>
    <xf numFmtId="0" fontId="21" fillId="0" borderId="35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5" borderId="6" xfId="0" applyNumberFormat="1" applyFont="1" applyFill="1" applyBorder="1" applyAlignment="1"/>
    <xf numFmtId="0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33" fillId="0" borderId="1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/>
    <xf numFmtId="1" fontId="12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 vertical="center"/>
    </xf>
    <xf numFmtId="0" fontId="8" fillId="5" borderId="37" xfId="0" applyNumberFormat="1" applyFont="1" applyFill="1" applyBorder="1" applyAlignment="1">
      <alignment horizontal="left"/>
    </xf>
    <xf numFmtId="0" fontId="12" fillId="5" borderId="44" xfId="0" applyNumberFormat="1" applyFont="1" applyFill="1" applyBorder="1" applyAlignment="1">
      <alignment horizontal="centerContinuous"/>
    </xf>
    <xf numFmtId="0" fontId="8" fillId="5" borderId="44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Continuous" vertical="center"/>
    </xf>
    <xf numFmtId="1" fontId="8" fillId="5" borderId="1" xfId="0" applyNumberFormat="1" applyFont="1" applyFill="1" applyBorder="1" applyAlignment="1">
      <alignment horizontal="center"/>
    </xf>
    <xf numFmtId="1" fontId="25" fillId="0" borderId="7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0" fontId="12" fillId="0" borderId="7" xfId="0" applyNumberFormat="1" applyFont="1" applyBorder="1" applyAlignment="1">
      <alignment horizontal="right"/>
    </xf>
    <xf numFmtId="0" fontId="9" fillId="2" borderId="1" xfId="1" applyNumberFormat="1" applyFont="1" applyFill="1" applyBorder="1" applyAlignment="1"/>
    <xf numFmtId="0" fontId="30" fillId="0" borderId="1" xfId="0" applyNumberFormat="1" applyFont="1" applyBorder="1" applyAlignment="1"/>
    <xf numFmtId="0" fontId="21" fillId="0" borderId="1" xfId="0" applyNumberFormat="1" applyFont="1" applyBorder="1"/>
    <xf numFmtId="0" fontId="41" fillId="0" borderId="1" xfId="0" applyNumberFormat="1" applyFont="1" applyBorder="1" applyAlignment="1">
      <alignment horizontal="right" vertical="top" wrapText="1"/>
    </xf>
    <xf numFmtId="0" fontId="41" fillId="0" borderId="1" xfId="1" applyNumberFormat="1" applyFont="1" applyBorder="1" applyAlignment="1">
      <alignment horizontal="right" vertical="top" wrapText="1"/>
    </xf>
    <xf numFmtId="0" fontId="27" fillId="0" borderId="55" xfId="0" applyNumberFormat="1" applyFont="1" applyBorder="1" applyAlignment="1">
      <alignment vertical="top" wrapText="1"/>
    </xf>
    <xf numFmtId="0" fontId="27" fillId="0" borderId="55" xfId="1" applyNumberFormat="1" applyFont="1" applyFill="1" applyBorder="1" applyAlignment="1" applyProtection="1">
      <alignment vertical="top" wrapText="1"/>
    </xf>
    <xf numFmtId="0" fontId="40" fillId="2" borderId="12" xfId="1" applyNumberFormat="1" applyFont="1" applyFill="1" applyBorder="1" applyAlignment="1">
      <alignment horizontal="right"/>
    </xf>
    <xf numFmtId="0" fontId="8" fillId="0" borderId="1" xfId="0" applyNumberFormat="1" applyFont="1" applyBorder="1"/>
    <xf numFmtId="0" fontId="0" fillId="0" borderId="1" xfId="0" applyNumberFormat="1" applyBorder="1"/>
    <xf numFmtId="0" fontId="21" fillId="0" borderId="29" xfId="0" applyNumberFormat="1" applyFont="1" applyBorder="1" applyAlignment="1"/>
    <xf numFmtId="0" fontId="21" fillId="0" borderId="59" xfId="0" applyNumberFormat="1" applyFont="1" applyBorder="1" applyAlignment="1"/>
    <xf numFmtId="0" fontId="21" fillId="0" borderId="6" xfId="0" applyNumberFormat="1" applyFont="1" applyBorder="1" applyAlignment="1"/>
    <xf numFmtId="0" fontId="21" fillId="0" borderId="60" xfId="0" applyNumberFormat="1" applyFont="1" applyBorder="1" applyAlignment="1"/>
    <xf numFmtId="0" fontId="33" fillId="0" borderId="6" xfId="0" applyNumberFormat="1" applyFont="1" applyFill="1" applyBorder="1" applyAlignment="1"/>
    <xf numFmtId="0" fontId="21" fillId="0" borderId="6" xfId="0" applyNumberFormat="1" applyFont="1" applyFill="1" applyBorder="1" applyAlignment="1"/>
    <xf numFmtId="0" fontId="21" fillId="0" borderId="33" xfId="0" applyNumberFormat="1" applyFont="1" applyFill="1" applyBorder="1" applyAlignment="1"/>
    <xf numFmtId="0" fontId="21" fillId="0" borderId="33" xfId="0" applyNumberFormat="1" applyFont="1" applyBorder="1" applyAlignment="1"/>
    <xf numFmtId="0" fontId="28" fillId="2" borderId="1" xfId="1" applyNumberFormat="1" applyFont="1" applyFill="1" applyBorder="1" applyAlignment="1">
      <alignment horizontal="right"/>
    </xf>
    <xf numFmtId="0" fontId="21" fillId="0" borderId="31" xfId="0" applyNumberFormat="1" applyFont="1" applyBorder="1" applyAlignment="1">
      <alignment horizontal="right"/>
    </xf>
    <xf numFmtId="0" fontId="9" fillId="0" borderId="31" xfId="0" applyNumberFormat="1" applyFont="1" applyBorder="1" applyAlignment="1"/>
    <xf numFmtId="0" fontId="21" fillId="0" borderId="31" xfId="0" applyNumberFormat="1" applyFont="1" applyBorder="1"/>
    <xf numFmtId="0" fontId="9" fillId="0" borderId="31" xfId="0" applyNumberFormat="1" applyFont="1" applyFill="1" applyBorder="1" applyAlignment="1"/>
    <xf numFmtId="0" fontId="9" fillId="0" borderId="1" xfId="0" applyNumberFormat="1" applyFont="1" applyFill="1" applyBorder="1" applyAlignment="1"/>
    <xf numFmtId="1" fontId="8" fillId="5" borderId="1" xfId="0" applyNumberFormat="1" applyFont="1" applyFill="1" applyBorder="1" applyAlignment="1">
      <alignment horizontal="center" vertical="center"/>
    </xf>
    <xf numFmtId="1" fontId="21" fillId="5" borderId="31" xfId="0" applyNumberFormat="1" applyFont="1" applyFill="1" applyBorder="1" applyAlignment="1">
      <alignment horizontal="center" vertical="center"/>
    </xf>
    <xf numFmtId="1" fontId="21" fillId="5" borderId="38" xfId="0" applyNumberFormat="1" applyFont="1" applyFill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/>
    </xf>
    <xf numFmtId="1" fontId="9" fillId="5" borderId="32" xfId="0" applyNumberFormat="1" applyFont="1" applyFill="1" applyBorder="1" applyAlignment="1">
      <alignment horizontal="center" vertical="center"/>
    </xf>
    <xf numFmtId="1" fontId="9" fillId="5" borderId="53" xfId="0" applyNumberFormat="1" applyFont="1" applyFill="1" applyBorder="1" applyAlignment="1">
      <alignment horizontal="right" vertical="center"/>
    </xf>
    <xf numFmtId="1" fontId="7" fillId="5" borderId="53" xfId="0" applyNumberFormat="1" applyFont="1" applyFill="1" applyBorder="1" applyAlignment="1"/>
    <xf numFmtId="1" fontId="9" fillId="5" borderId="2" xfId="0" applyNumberFormat="1" applyFont="1" applyFill="1" applyBorder="1" applyAlignment="1">
      <alignment vertical="center"/>
    </xf>
    <xf numFmtId="1" fontId="21" fillId="5" borderId="62" xfId="0" applyNumberFormat="1" applyFont="1" applyFill="1" applyBorder="1" applyAlignment="1">
      <alignment horizontal="center" vertical="center"/>
    </xf>
    <xf numFmtId="0" fontId="47" fillId="5" borderId="38" xfId="0" applyNumberFormat="1" applyFont="1" applyFill="1" applyBorder="1" applyAlignment="1">
      <alignment horizontal="center"/>
    </xf>
    <xf numFmtId="0" fontId="35" fillId="5" borderId="38" xfId="0" applyNumberFormat="1" applyFont="1" applyFill="1" applyBorder="1" applyAlignment="1">
      <alignment horizontal="center"/>
    </xf>
    <xf numFmtId="0" fontId="35" fillId="0" borderId="38" xfId="0" applyNumberFormat="1" applyFont="1" applyBorder="1" applyAlignment="1">
      <alignment horizontal="center"/>
    </xf>
    <xf numFmtId="1" fontId="35" fillId="0" borderId="38" xfId="0" applyNumberFormat="1" applyFont="1" applyBorder="1" applyAlignment="1">
      <alignment horizontal="center"/>
    </xf>
    <xf numFmtId="0" fontId="35" fillId="0" borderId="39" xfId="0" applyNumberFormat="1" applyFont="1" applyBorder="1" applyAlignment="1">
      <alignment horizontal="center"/>
    </xf>
    <xf numFmtId="0" fontId="8" fillId="5" borderId="2" xfId="0" applyNumberFormat="1" applyFont="1" applyFill="1" applyBorder="1" applyAlignment="1">
      <alignment horizontal="centerContinuous" vertical="center"/>
    </xf>
    <xf numFmtId="1" fontId="25" fillId="5" borderId="1" xfId="0" applyNumberFormat="1" applyFont="1" applyFill="1" applyBorder="1" applyAlignment="1">
      <alignment horizontal="centerContinuous" vertical="center"/>
    </xf>
    <xf numFmtId="1" fontId="25" fillId="0" borderId="7" xfId="0" applyNumberFormat="1" applyFont="1" applyBorder="1" applyAlignment="1">
      <alignment horizontal="centerContinuous" vertical="center"/>
    </xf>
    <xf numFmtId="1" fontId="38" fillId="0" borderId="12" xfId="0" applyNumberFormat="1" applyFont="1" applyBorder="1" applyAlignment="1">
      <alignment horizontal="centerContinuous" vertical="center"/>
    </xf>
    <xf numFmtId="1" fontId="38" fillId="0" borderId="37" xfId="0" applyNumberFormat="1" applyFont="1" applyBorder="1" applyAlignment="1">
      <alignment horizontal="centerContinuous" vertical="center"/>
    </xf>
    <xf numFmtId="1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/>
    <xf numFmtId="0" fontId="21" fillId="0" borderId="2" xfId="0" applyNumberFormat="1" applyFont="1" applyFill="1" applyBorder="1" applyAlignment="1"/>
    <xf numFmtId="0" fontId="45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0" fontId="9" fillId="0" borderId="2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/>
    <xf numFmtId="0" fontId="21" fillId="0" borderId="2" xfId="0" applyFont="1" applyFill="1" applyBorder="1"/>
    <xf numFmtId="0" fontId="21" fillId="0" borderId="0" xfId="0" applyFont="1" applyFill="1" applyBorder="1"/>
    <xf numFmtId="1" fontId="45" fillId="5" borderId="1" xfId="0" applyNumberFormat="1" applyFont="1" applyFill="1" applyBorder="1" applyAlignment="1">
      <alignment horizontal="center"/>
    </xf>
    <xf numFmtId="0" fontId="45" fillId="5" borderId="1" xfId="0" applyNumberFormat="1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left"/>
    </xf>
    <xf numFmtId="0" fontId="45" fillId="5" borderId="32" xfId="0" applyFont="1" applyFill="1" applyBorder="1" applyAlignment="1">
      <alignment horizontal="left"/>
    </xf>
    <xf numFmtId="0" fontId="10" fillId="5" borderId="31" xfId="0" applyFont="1" applyFill="1" applyBorder="1"/>
    <xf numFmtId="0" fontId="9" fillId="5" borderId="1" xfId="0" applyNumberFormat="1" applyFont="1" applyFill="1" applyBorder="1" applyAlignment="1"/>
    <xf numFmtId="0" fontId="25" fillId="0" borderId="0" xfId="0" applyFont="1"/>
    <xf numFmtId="1" fontId="21" fillId="0" borderId="31" xfId="0" applyNumberFormat="1" applyFont="1" applyFill="1" applyBorder="1" applyAlignment="1"/>
    <xf numFmtId="0" fontId="9" fillId="0" borderId="9" xfId="0" applyNumberFormat="1" applyFont="1" applyFill="1" applyBorder="1" applyAlignment="1"/>
    <xf numFmtId="0" fontId="12" fillId="0" borderId="0" xfId="0" applyNumberFormat="1" applyFont="1" applyFill="1" applyBorder="1" applyAlignment="1"/>
    <xf numFmtId="1" fontId="11" fillId="5" borderId="1" xfId="0" applyNumberFormat="1" applyFont="1" applyFill="1" applyBorder="1" applyAlignment="1">
      <alignment horizontal="left" vertical="center" wrapText="1"/>
    </xf>
    <xf numFmtId="1" fontId="38" fillId="0" borderId="1" xfId="0" applyNumberFormat="1" applyFont="1" applyBorder="1" applyAlignment="1">
      <alignment horizontal="left" vertical="center" wrapText="1"/>
    </xf>
    <xf numFmtId="1" fontId="25" fillId="0" borderId="1" xfId="0" applyNumberFormat="1" applyFont="1" applyBorder="1" applyAlignment="1">
      <alignment horizontal="left" vertical="center" wrapText="1"/>
    </xf>
    <xf numFmtId="1" fontId="33" fillId="0" borderId="1" xfId="0" applyNumberFormat="1" applyFont="1" applyBorder="1" applyAlignment="1">
      <alignment horizontal="left" vertical="center" wrapText="1"/>
    </xf>
    <xf numFmtId="1" fontId="25" fillId="5" borderId="1" xfId="0" applyNumberFormat="1" applyFont="1" applyFill="1" applyBorder="1" applyAlignment="1">
      <alignment horizontal="left" vertical="center" wrapText="1"/>
    </xf>
    <xf numFmtId="1" fontId="45" fillId="5" borderId="6" xfId="0" applyNumberFormat="1" applyFont="1" applyFill="1" applyBorder="1" applyAlignment="1"/>
    <xf numFmtId="1" fontId="49" fillId="5" borderId="31" xfId="0" applyNumberFormat="1" applyFont="1" applyFill="1" applyBorder="1" applyAlignment="1">
      <alignment horizontal="center" vertical="center"/>
    </xf>
    <xf numFmtId="1" fontId="56" fillId="5" borderId="0" xfId="0" applyNumberFormat="1" applyFont="1" applyFill="1" applyAlignment="1"/>
    <xf numFmtId="1" fontId="31" fillId="5" borderId="0" xfId="0" applyNumberFormat="1" applyFont="1" applyFill="1" applyAlignment="1"/>
    <xf numFmtId="1" fontId="32" fillId="5" borderId="0" xfId="0" applyNumberFormat="1" applyFont="1" applyFill="1" applyAlignment="1"/>
    <xf numFmtId="0" fontId="21" fillId="0" borderId="32" xfId="0" applyFont="1" applyBorder="1"/>
    <xf numFmtId="1" fontId="21" fillId="5" borderId="6" xfId="0" applyNumberFormat="1" applyFont="1" applyFill="1" applyBorder="1" applyAlignment="1"/>
    <xf numFmtId="1" fontId="21" fillId="5" borderId="0" xfId="0" applyNumberFormat="1" applyFont="1" applyFill="1" applyBorder="1" applyAlignment="1"/>
    <xf numFmtId="1" fontId="21" fillId="5" borderId="0" xfId="0" applyNumberFormat="1" applyFont="1" applyFill="1" applyAlignment="1"/>
    <xf numFmtId="1" fontId="8" fillId="5" borderId="6" xfId="0" applyNumberFormat="1" applyFont="1" applyFill="1" applyBorder="1" applyAlignment="1"/>
    <xf numFmtId="1" fontId="8" fillId="5" borderId="29" xfId="0" applyNumberFormat="1" applyFont="1" applyFill="1" applyBorder="1" applyAlignment="1"/>
    <xf numFmtId="3" fontId="21" fillId="5" borderId="33" xfId="0" applyNumberFormat="1" applyFont="1" applyFill="1" applyBorder="1" applyAlignment="1"/>
    <xf numFmtId="3" fontId="21" fillId="5" borderId="6" xfId="0" applyNumberFormat="1" applyFont="1" applyFill="1" applyBorder="1" applyAlignment="1"/>
    <xf numFmtId="0" fontId="21" fillId="5" borderId="31" xfId="0" applyFont="1" applyFill="1" applyBorder="1" applyAlignment="1">
      <alignment horizontal="left"/>
    </xf>
    <xf numFmtId="0" fontId="10" fillId="5" borderId="31" xfId="0" applyFont="1" applyFill="1" applyBorder="1" applyAlignment="1">
      <alignment horizontal="left"/>
    </xf>
    <xf numFmtId="1" fontId="16" fillId="5" borderId="1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/>
    <xf numFmtId="0" fontId="10" fillId="5" borderId="12" xfId="0" quotePrefix="1" applyFont="1" applyFill="1" applyBorder="1" applyAlignment="1">
      <alignment horizontal="center"/>
    </xf>
    <xf numFmtId="0" fontId="10" fillId="5" borderId="31" xfId="0" applyFont="1" applyFill="1" applyBorder="1" applyAlignment="1"/>
    <xf numFmtId="0" fontId="10" fillId="5" borderId="34" xfId="0" applyFont="1" applyFill="1" applyBorder="1" applyAlignment="1"/>
    <xf numFmtId="0" fontId="21" fillId="5" borderId="37" xfId="0" applyFont="1" applyFill="1" applyBorder="1"/>
    <xf numFmtId="165" fontId="10" fillId="5" borderId="1" xfId="0" applyNumberFormat="1" applyFont="1" applyFill="1" applyBorder="1" applyAlignment="1">
      <alignment horizontal="right"/>
    </xf>
    <xf numFmtId="0" fontId="21" fillId="5" borderId="1" xfId="0" applyFont="1" applyFill="1" applyBorder="1"/>
    <xf numFmtId="0" fontId="10" fillId="5" borderId="31" xfId="0" quotePrefix="1" applyFont="1" applyFill="1" applyBorder="1" applyAlignment="1">
      <alignment horizontal="center"/>
    </xf>
    <xf numFmtId="0" fontId="10" fillId="5" borderId="1" xfId="0" applyFont="1" applyFill="1" applyBorder="1"/>
    <xf numFmtId="1" fontId="9" fillId="5" borderId="1" xfId="0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/>
    <xf numFmtId="3" fontId="10" fillId="5" borderId="31" xfId="0" applyNumberFormat="1" applyFont="1" applyFill="1" applyBorder="1" applyAlignment="1">
      <alignment horizontal="right"/>
    </xf>
    <xf numFmtId="1" fontId="10" fillId="5" borderId="31" xfId="0" applyNumberFormat="1" applyFont="1" applyFill="1" applyBorder="1" applyAlignment="1"/>
    <xf numFmtId="1" fontId="6" fillId="5" borderId="0" xfId="0" applyNumberFormat="1" applyFont="1" applyFill="1" applyAlignment="1"/>
    <xf numFmtId="0" fontId="10" fillId="5" borderId="35" xfId="0" applyFont="1" applyFill="1" applyBorder="1" applyAlignment="1">
      <alignment horizontal="left"/>
    </xf>
    <xf numFmtId="1" fontId="4" fillId="5" borderId="0" xfId="0" applyNumberFormat="1" applyFont="1" applyFill="1" applyBorder="1" applyAlignment="1"/>
    <xf numFmtId="0" fontId="9" fillId="0" borderId="1" xfId="0" applyNumberFormat="1" applyFont="1" applyBorder="1" applyAlignment="1">
      <alignment horizontal="right"/>
    </xf>
    <xf numFmtId="0" fontId="21" fillId="0" borderId="2" xfId="0" applyNumberFormat="1" applyFont="1" applyFill="1" applyBorder="1"/>
    <xf numFmtId="0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33" fillId="0" borderId="1" xfId="0" quotePrefix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/>
    </xf>
    <xf numFmtId="0" fontId="33" fillId="0" borderId="1" xfId="0" applyNumberFormat="1" applyFont="1" applyBorder="1" applyAlignment="1">
      <alignment horizontal="right"/>
    </xf>
    <xf numFmtId="0" fontId="47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33" fillId="0" borderId="1" xfId="0" applyNumberFormat="1" applyFont="1" applyBorder="1" applyAlignment="1">
      <alignment horizontal="right"/>
    </xf>
    <xf numFmtId="0" fontId="33" fillId="0" borderId="12" xfId="0" applyFont="1" applyFill="1" applyBorder="1"/>
    <xf numFmtId="0" fontId="33" fillId="0" borderId="34" xfId="0" applyFont="1" applyBorder="1" applyAlignment="1"/>
    <xf numFmtId="0" fontId="21" fillId="0" borderId="63" xfId="0" applyFont="1" applyBorder="1"/>
    <xf numFmtId="0" fontId="46" fillId="0" borderId="38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167" fontId="46" fillId="0" borderId="1" xfId="1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0" fontId="10" fillId="5" borderId="31" xfId="0" quotePrefix="1" applyFont="1" applyFill="1" applyBorder="1" applyAlignment="1"/>
    <xf numFmtId="0" fontId="10" fillId="5" borderId="38" xfId="0" quotePrefix="1" applyFont="1" applyFill="1" applyBorder="1" applyAlignment="1"/>
    <xf numFmtId="0" fontId="4" fillId="5" borderId="38" xfId="0" applyFont="1" applyFill="1" applyBorder="1" applyAlignment="1"/>
    <xf numFmtId="0" fontId="33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left" vertical="center"/>
    </xf>
    <xf numFmtId="0" fontId="10" fillId="5" borderId="1" xfId="0" quotePrefix="1" applyFont="1" applyFill="1" applyBorder="1" applyAlignment="1">
      <alignment horizontal="left"/>
    </xf>
    <xf numFmtId="0" fontId="4" fillId="5" borderId="1" xfId="0" quotePrefix="1" applyFont="1" applyFill="1" applyBorder="1" applyAlignment="1">
      <alignment horizontal="left"/>
    </xf>
    <xf numFmtId="0" fontId="33" fillId="0" borderId="63" xfId="0" applyFont="1" applyBorder="1"/>
    <xf numFmtId="0" fontId="29" fillId="0" borderId="0" xfId="0" applyNumberFormat="1" applyFont="1" applyBorder="1" applyAlignment="1">
      <alignment horizontal="center"/>
    </xf>
    <xf numFmtId="1" fontId="35" fillId="0" borderId="0" xfId="0" applyNumberFormat="1" applyFont="1" applyAlignment="1"/>
    <xf numFmtId="1" fontId="28" fillId="5" borderId="36" xfId="0" applyNumberFormat="1" applyFont="1" applyFill="1" applyBorder="1"/>
    <xf numFmtId="0" fontId="21" fillId="5" borderId="1" xfId="0" applyFont="1" applyFill="1" applyBorder="1" applyAlignment="1">
      <alignment horizontal="center"/>
    </xf>
    <xf numFmtId="1" fontId="21" fillId="5" borderId="33" xfId="0" applyNumberFormat="1" applyFont="1" applyFill="1" applyBorder="1" applyAlignment="1"/>
    <xf numFmtId="0" fontId="21" fillId="0" borderId="0" xfId="0" applyNumberFormat="1" applyFont="1" applyFill="1" applyBorder="1" applyAlignment="1">
      <alignment horizontal="right"/>
    </xf>
    <xf numFmtId="0" fontId="9" fillId="5" borderId="1" xfId="0" applyNumberFormat="1" applyFont="1" applyFill="1" applyBorder="1" applyAlignment="1">
      <alignment horizontal="center"/>
    </xf>
    <xf numFmtId="1" fontId="12" fillId="5" borderId="29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/>
    <xf numFmtId="1" fontId="21" fillId="5" borderId="29" xfId="0" applyNumberFormat="1" applyFont="1" applyFill="1" applyBorder="1" applyAlignment="1"/>
    <xf numFmtId="0" fontId="21" fillId="5" borderId="12" xfId="0" applyNumberFormat="1" applyFont="1" applyFill="1" applyBorder="1" applyAlignment="1">
      <alignment horizontal="right"/>
    </xf>
    <xf numFmtId="0" fontId="9" fillId="2" borderId="1" xfId="1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right"/>
    </xf>
    <xf numFmtId="1" fontId="12" fillId="5" borderId="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Continuous" vertical="center"/>
    </xf>
    <xf numFmtId="0" fontId="21" fillId="5" borderId="31" xfId="0" quotePrefix="1" applyFont="1" applyFill="1" applyBorder="1" applyAlignment="1">
      <alignment horizontal="center"/>
    </xf>
    <xf numFmtId="1" fontId="9" fillId="5" borderId="1" xfId="0" applyNumberFormat="1" applyFont="1" applyFill="1" applyBorder="1" applyAlignment="1"/>
    <xf numFmtId="1" fontId="9" fillId="5" borderId="31" xfId="0" applyNumberFormat="1" applyFont="1" applyFill="1" applyBorder="1" applyAlignment="1"/>
    <xf numFmtId="0" fontId="6" fillId="5" borderId="38" xfId="0" applyNumberFormat="1" applyFont="1" applyFill="1" applyBorder="1" applyAlignment="1"/>
    <xf numFmtId="0" fontId="6" fillId="5" borderId="1" xfId="0" applyNumberFormat="1" applyFont="1" applyFill="1" applyBorder="1" applyAlignment="1"/>
    <xf numFmtId="0" fontId="6" fillId="5" borderId="0" xfId="0" applyNumberFormat="1" applyFont="1" applyFill="1" applyAlignment="1"/>
    <xf numFmtId="1" fontId="27" fillId="5" borderId="1" xfId="0" applyNumberFormat="1" applyFont="1" applyFill="1" applyBorder="1"/>
    <xf numFmtId="1" fontId="27" fillId="5" borderId="1" xfId="0" applyNumberFormat="1" applyFont="1" applyFill="1" applyBorder="1" applyAlignment="1">
      <alignment vertical="top" wrapText="1"/>
    </xf>
    <xf numFmtId="1" fontId="21" fillId="5" borderId="0" xfId="0" applyNumberFormat="1" applyFont="1" applyFill="1" applyBorder="1" applyAlignment="1">
      <alignment horizontal="center"/>
    </xf>
    <xf numFmtId="1" fontId="21" fillId="5" borderId="1" xfId="0" applyNumberFormat="1" applyFont="1" applyFill="1" applyBorder="1" applyAlignment="1">
      <alignment horizontal="center"/>
    </xf>
    <xf numFmtId="0" fontId="21" fillId="5" borderId="1" xfId="0" applyNumberFormat="1" applyFont="1" applyFill="1" applyBorder="1" applyAlignment="1">
      <alignment horizontal="center"/>
    </xf>
    <xf numFmtId="1" fontId="12" fillId="5" borderId="6" xfId="0" applyNumberFormat="1" applyFont="1" applyFill="1" applyBorder="1" applyAlignment="1">
      <alignment horizontal="center"/>
    </xf>
    <xf numFmtId="0" fontId="21" fillId="5" borderId="0" xfId="0" applyFont="1" applyFill="1"/>
    <xf numFmtId="1" fontId="21" fillId="5" borderId="7" xfId="0" applyNumberFormat="1" applyFont="1" applyFill="1" applyBorder="1" applyAlignment="1"/>
    <xf numFmtId="0" fontId="21" fillId="5" borderId="7" xfId="0" applyNumberFormat="1" applyFont="1" applyFill="1" applyBorder="1" applyAlignment="1">
      <alignment horizontal="right"/>
    </xf>
    <xf numFmtId="0" fontId="21" fillId="5" borderId="31" xfId="0" applyFont="1" applyFill="1" applyBorder="1" applyAlignment="1"/>
    <xf numFmtId="0" fontId="21" fillId="5" borderId="34" xfId="0" applyFont="1" applyFill="1" applyBorder="1" applyAlignment="1"/>
    <xf numFmtId="3" fontId="9" fillId="5" borderId="1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1" fillId="5" borderId="12" xfId="0" quotePrefix="1" applyFont="1" applyFill="1" applyBorder="1" applyAlignment="1">
      <alignment horizontal="center"/>
    </xf>
    <xf numFmtId="1" fontId="21" fillId="5" borderId="12" xfId="0" applyNumberFormat="1" applyFont="1" applyFill="1" applyBorder="1" applyAlignment="1"/>
    <xf numFmtId="0" fontId="21" fillId="5" borderId="23" xfId="0" applyFont="1" applyFill="1" applyBorder="1" applyAlignment="1">
      <alignment horizontal="left"/>
    </xf>
    <xf numFmtId="0" fontId="21" fillId="5" borderId="35" xfId="0" applyFont="1" applyFill="1" applyBorder="1" applyAlignment="1">
      <alignment horizontal="left"/>
    </xf>
    <xf numFmtId="1" fontId="21" fillId="5" borderId="30" xfId="0" applyNumberFormat="1" applyFont="1" applyFill="1" applyBorder="1" applyAlignment="1"/>
    <xf numFmtId="0" fontId="9" fillId="0" borderId="1" xfId="0" applyNumberFormat="1" applyFont="1" applyBorder="1" applyAlignment="1">
      <alignment horizontal="right"/>
    </xf>
    <xf numFmtId="0" fontId="27" fillId="0" borderId="65" xfId="0" applyNumberFormat="1" applyFont="1" applyBorder="1" applyAlignment="1">
      <alignment vertical="top" wrapText="1"/>
    </xf>
    <xf numFmtId="0" fontId="21" fillId="0" borderId="64" xfId="0" applyNumberFormat="1" applyFont="1" applyBorder="1" applyAlignment="1"/>
    <xf numFmtId="1" fontId="9" fillId="0" borderId="33" xfId="0" applyNumberFormat="1" applyFont="1" applyBorder="1" applyAlignment="1"/>
    <xf numFmtId="0" fontId="21" fillId="5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Continuous" vertical="center"/>
    </xf>
    <xf numFmtId="1" fontId="9" fillId="5" borderId="2" xfId="0" applyNumberFormat="1" applyFont="1" applyFill="1" applyBorder="1" applyAlignment="1">
      <alignment horizontal="right" vertical="center"/>
    </xf>
    <xf numFmtId="1" fontId="9" fillId="5" borderId="0" xfId="0" applyNumberFormat="1" applyFont="1" applyFill="1" applyBorder="1" applyAlignment="1">
      <alignment horizontal="right" vertical="center"/>
    </xf>
    <xf numFmtId="1" fontId="9" fillId="5" borderId="25" xfId="0" applyNumberFormat="1" applyFont="1" applyFill="1" applyBorder="1" applyAlignment="1">
      <alignment horizontal="right" vertical="center"/>
    </xf>
    <xf numFmtId="1" fontId="21" fillId="5" borderId="31" xfId="0" applyNumberFormat="1" applyFont="1" applyFill="1" applyBorder="1" applyAlignment="1">
      <alignment horizontal="center" vertical="center"/>
    </xf>
    <xf numFmtId="1" fontId="21" fillId="5" borderId="38" xfId="0" applyNumberFormat="1" applyFont="1" applyFill="1" applyBorder="1" applyAlignment="1">
      <alignment horizontal="center" vertical="center"/>
    </xf>
    <xf numFmtId="1" fontId="9" fillId="5" borderId="53" xfId="0" applyNumberFormat="1" applyFont="1" applyFill="1" applyBorder="1" applyAlignment="1">
      <alignment horizontal="center" vertical="center"/>
    </xf>
    <xf numFmtId="1" fontId="9" fillId="5" borderId="39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21" fillId="5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left" vertical="center"/>
    </xf>
    <xf numFmtId="1" fontId="7" fillId="5" borderId="1" xfId="0" applyNumberFormat="1" applyFont="1" applyFill="1" applyBorder="1" applyAlignment="1">
      <alignment horizontal="right" vertical="center"/>
    </xf>
    <xf numFmtId="1" fontId="21" fillId="0" borderId="1" xfId="0" applyNumberFormat="1" applyFont="1" applyBorder="1" applyAlignment="1">
      <alignment horizontal="centerContinuous" vertical="center"/>
    </xf>
    <xf numFmtId="0" fontId="9" fillId="0" borderId="12" xfId="0" applyNumberFormat="1" applyFont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right" vertical="center"/>
    </xf>
    <xf numFmtId="1" fontId="9" fillId="5" borderId="0" xfId="0" applyNumberFormat="1" applyFont="1" applyFill="1" applyBorder="1" applyAlignment="1">
      <alignment horizontal="right" vertical="center"/>
    </xf>
    <xf numFmtId="1" fontId="9" fillId="5" borderId="25" xfId="0" applyNumberFormat="1" applyFont="1" applyFill="1" applyBorder="1" applyAlignment="1">
      <alignment horizontal="right" vertical="center"/>
    </xf>
    <xf numFmtId="1" fontId="21" fillId="5" borderId="31" xfId="0" applyNumberFormat="1" applyFont="1" applyFill="1" applyBorder="1" applyAlignment="1">
      <alignment horizontal="center" vertical="center"/>
    </xf>
    <xf numFmtId="1" fontId="21" fillId="5" borderId="38" xfId="0" applyNumberFormat="1" applyFont="1" applyFill="1" applyBorder="1" applyAlignment="1">
      <alignment horizontal="center" vertical="center"/>
    </xf>
    <xf numFmtId="1" fontId="7" fillId="5" borderId="53" xfId="0" applyNumberFormat="1" applyFont="1" applyFill="1" applyBorder="1" applyAlignment="1">
      <alignment horizontal="center"/>
    </xf>
    <xf numFmtId="1" fontId="7" fillId="5" borderId="39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25" xfId="0" applyNumberFormat="1" applyFont="1" applyFill="1" applyBorder="1" applyAlignment="1">
      <alignment horizontal="center"/>
    </xf>
    <xf numFmtId="1" fontId="7" fillId="5" borderId="44" xfId="0" applyNumberFormat="1" applyFont="1" applyFill="1" applyBorder="1" applyAlignment="1">
      <alignment horizontal="center"/>
    </xf>
    <xf numFmtId="1" fontId="7" fillId="5" borderId="40" xfId="0" applyNumberFormat="1" applyFont="1" applyFill="1" applyBorder="1" applyAlignment="1">
      <alignment horizontal="center"/>
    </xf>
    <xf numFmtId="1" fontId="9" fillId="5" borderId="53" xfId="0" applyNumberFormat="1" applyFont="1" applyFill="1" applyBorder="1" applyAlignment="1">
      <alignment horizontal="center" vertical="center"/>
    </xf>
    <xf numFmtId="1" fontId="9" fillId="5" borderId="39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Alignment="1">
      <alignment horizontal="center"/>
    </xf>
    <xf numFmtId="1" fontId="8" fillId="5" borderId="1" xfId="0" applyNumberFormat="1" applyFont="1" applyFill="1" applyBorder="1" applyAlignment="1">
      <alignment horizontal="center" vertical="center"/>
    </xf>
    <xf numFmtId="1" fontId="21" fillId="5" borderId="54" xfId="0" applyNumberFormat="1" applyFont="1" applyFill="1" applyBorder="1" applyAlignment="1">
      <alignment horizontal="center" vertical="center" wrapText="1"/>
    </xf>
    <xf numFmtId="1" fontId="21" fillId="5" borderId="42" xfId="0" applyNumberFormat="1" applyFont="1" applyFill="1" applyBorder="1" applyAlignment="1">
      <alignment horizontal="center" vertical="center" wrapText="1"/>
    </xf>
    <xf numFmtId="1" fontId="21" fillId="5" borderId="41" xfId="0" applyNumberFormat="1" applyFont="1" applyFill="1" applyBorder="1" applyAlignment="1">
      <alignment horizontal="center" vertical="center" wrapText="1"/>
    </xf>
    <xf numFmtId="1" fontId="21" fillId="5" borderId="41" xfId="0" applyNumberFormat="1" applyFont="1" applyFill="1" applyBorder="1" applyAlignment="1">
      <alignment horizontal="center" vertical="center"/>
    </xf>
    <xf numFmtId="1" fontId="21" fillId="5" borderId="42" xfId="0" applyNumberFormat="1" applyFont="1" applyFill="1" applyBorder="1" applyAlignment="1">
      <alignment horizontal="center" vertical="center"/>
    </xf>
    <xf numFmtId="1" fontId="21" fillId="5" borderId="43" xfId="0" applyNumberFormat="1" applyFont="1" applyFill="1" applyBorder="1" applyAlignment="1">
      <alignment horizontal="center" vertical="center"/>
    </xf>
    <xf numFmtId="1" fontId="21" fillId="5" borderId="31" xfId="0" applyNumberFormat="1" applyFont="1" applyFill="1" applyBorder="1" applyAlignment="1">
      <alignment horizontal="center" vertical="center" wrapText="1"/>
    </xf>
    <xf numFmtId="1" fontId="21" fillId="5" borderId="38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/>
    </xf>
    <xf numFmtId="1" fontId="21" fillId="5" borderId="53" xfId="0" applyNumberFormat="1" applyFont="1" applyFill="1" applyBorder="1" applyAlignment="1">
      <alignment horizontal="center" vertical="center"/>
    </xf>
    <xf numFmtId="1" fontId="21" fillId="5" borderId="0" xfId="0" applyNumberFormat="1" applyFont="1" applyFill="1" applyBorder="1" applyAlignment="1">
      <alignment horizontal="center" vertical="center"/>
    </xf>
    <xf numFmtId="1" fontId="21" fillId="5" borderId="44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31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47" fillId="5" borderId="50" xfId="0" applyNumberFormat="1" applyFont="1" applyFill="1" applyBorder="1" applyAlignment="1">
      <alignment horizontal="center"/>
    </xf>
    <xf numFmtId="0" fontId="47" fillId="5" borderId="22" xfId="0" applyNumberFormat="1" applyFont="1" applyFill="1" applyBorder="1" applyAlignment="1">
      <alignment horizont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right" wrapText="1"/>
    </xf>
    <xf numFmtId="0" fontId="8" fillId="5" borderId="25" xfId="0" applyNumberFormat="1" applyFont="1" applyFill="1" applyBorder="1" applyAlignment="1">
      <alignment horizontal="right" wrapText="1"/>
    </xf>
    <xf numFmtId="0" fontId="8" fillId="5" borderId="44" xfId="0" applyNumberFormat="1" applyFont="1" applyFill="1" applyBorder="1" applyAlignment="1">
      <alignment horizontal="center"/>
    </xf>
    <xf numFmtId="0" fontId="8" fillId="5" borderId="40" xfId="0" applyNumberFormat="1" applyFont="1" applyFill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2" fillId="0" borderId="32" xfId="0" applyNumberFormat="1" applyFont="1" applyBorder="1" applyAlignment="1">
      <alignment horizontal="center" vertical="top"/>
    </xf>
    <xf numFmtId="0" fontId="12" fillId="0" borderId="53" xfId="0" applyNumberFormat="1" applyFont="1" applyBorder="1" applyAlignment="1">
      <alignment horizontal="center" vertical="top"/>
    </xf>
    <xf numFmtId="0" fontId="12" fillId="0" borderId="39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25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right"/>
    </xf>
    <xf numFmtId="0" fontId="7" fillId="0" borderId="44" xfId="0" applyNumberFormat="1" applyFont="1" applyBorder="1" applyAlignment="1">
      <alignment horizontal="right"/>
    </xf>
    <xf numFmtId="0" fontId="7" fillId="0" borderId="40" xfId="0" applyNumberFormat="1" applyFont="1" applyBorder="1" applyAlignment="1">
      <alignment horizontal="right"/>
    </xf>
    <xf numFmtId="0" fontId="9" fillId="0" borderId="32" xfId="0" applyNumberFormat="1" applyFont="1" applyBorder="1" applyAlignment="1">
      <alignment horizontal="center"/>
    </xf>
    <xf numFmtId="0" fontId="15" fillId="0" borderId="53" xfId="0" applyNumberFormat="1" applyFont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25" xfId="0" applyNumberFormat="1" applyFont="1" applyBorder="1" applyAlignment="1">
      <alignment horizontal="right"/>
    </xf>
    <xf numFmtId="0" fontId="33" fillId="0" borderId="32" xfId="0" quotePrefix="1" applyFont="1" applyBorder="1" applyAlignment="1">
      <alignment horizontal="center"/>
    </xf>
    <xf numFmtId="0" fontId="33" fillId="0" borderId="53" xfId="0" quotePrefix="1" applyFont="1" applyBorder="1" applyAlignment="1">
      <alignment horizontal="center"/>
    </xf>
    <xf numFmtId="0" fontId="33" fillId="0" borderId="39" xfId="0" quotePrefix="1" applyFont="1" applyBorder="1" applyAlignment="1">
      <alignment horizontal="center"/>
    </xf>
    <xf numFmtId="0" fontId="33" fillId="0" borderId="2" xfId="0" quotePrefix="1" applyFont="1" applyBorder="1" applyAlignment="1">
      <alignment horizontal="center"/>
    </xf>
    <xf numFmtId="0" fontId="33" fillId="0" borderId="0" xfId="0" quotePrefix="1" applyFont="1" applyBorder="1" applyAlignment="1">
      <alignment horizontal="center"/>
    </xf>
    <xf numFmtId="0" fontId="33" fillId="0" borderId="25" xfId="0" quotePrefix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" fontId="10" fillId="5" borderId="31" xfId="0" applyNumberFormat="1" applyFont="1" applyFill="1" applyBorder="1" applyAlignment="1">
      <alignment horizontal="center"/>
    </xf>
    <xf numFmtId="1" fontId="10" fillId="5" borderId="38" xfId="0" applyNumberFormat="1" applyFont="1" applyFill="1" applyBorder="1" applyAlignment="1">
      <alignment horizontal="center"/>
    </xf>
    <xf numFmtId="165" fontId="47" fillId="5" borderId="0" xfId="0" applyNumberFormat="1" applyFont="1" applyFill="1" applyBorder="1" applyAlignment="1">
      <alignment horizontal="center"/>
    </xf>
    <xf numFmtId="0" fontId="12" fillId="5" borderId="31" xfId="0" applyNumberFormat="1" applyFont="1" applyFill="1" applyBorder="1" applyAlignment="1">
      <alignment horizontal="center"/>
    </xf>
    <xf numFmtId="0" fontId="12" fillId="5" borderId="34" xfId="0" applyNumberFormat="1" applyFont="1" applyFill="1" applyBorder="1" applyAlignment="1">
      <alignment horizontal="center"/>
    </xf>
    <xf numFmtId="0" fontId="12" fillId="5" borderId="38" xfId="0" applyNumberFormat="1" applyFont="1" applyFill="1" applyBorder="1" applyAlignment="1">
      <alignment horizontal="center"/>
    </xf>
    <xf numFmtId="0" fontId="10" fillId="5" borderId="31" xfId="0" applyNumberFormat="1" applyFont="1" applyFill="1" applyBorder="1" applyAlignment="1">
      <alignment horizontal="center" wrapText="1"/>
    </xf>
    <xf numFmtId="0" fontId="10" fillId="5" borderId="34" xfId="0" applyNumberFormat="1" applyFont="1" applyFill="1" applyBorder="1" applyAlignment="1">
      <alignment horizontal="center" wrapText="1"/>
    </xf>
    <xf numFmtId="0" fontId="10" fillId="5" borderId="38" xfId="0" applyNumberFormat="1" applyFont="1" applyFill="1" applyBorder="1" applyAlignment="1">
      <alignment horizontal="center" wrapText="1"/>
    </xf>
    <xf numFmtId="0" fontId="10" fillId="5" borderId="31" xfId="0" applyNumberFormat="1" applyFont="1" applyFill="1" applyBorder="1" applyAlignment="1">
      <alignment horizontal="center"/>
    </xf>
    <xf numFmtId="0" fontId="10" fillId="5" borderId="34" xfId="0" applyNumberFormat="1" applyFont="1" applyFill="1" applyBorder="1" applyAlignment="1">
      <alignment horizontal="center"/>
    </xf>
    <xf numFmtId="0" fontId="10" fillId="5" borderId="38" xfId="0" applyNumberFormat="1" applyFont="1" applyFill="1" applyBorder="1" applyAlignment="1">
      <alignment horizontal="center"/>
    </xf>
    <xf numFmtId="1" fontId="11" fillId="5" borderId="31" xfId="0" applyNumberFormat="1" applyFont="1" applyFill="1" applyBorder="1" applyAlignment="1">
      <alignment horizontal="center"/>
    </xf>
    <xf numFmtId="1" fontId="11" fillId="5" borderId="38" xfId="0" applyNumberFormat="1" applyFont="1" applyFill="1" applyBorder="1" applyAlignment="1">
      <alignment horizontal="center"/>
    </xf>
    <xf numFmtId="0" fontId="11" fillId="5" borderId="31" xfId="0" applyNumberFormat="1" applyFont="1" applyFill="1" applyBorder="1" applyAlignment="1">
      <alignment horizontal="center"/>
    </xf>
    <xf numFmtId="0" fontId="11" fillId="5" borderId="38" xfId="0" applyNumberFormat="1" applyFont="1" applyFill="1" applyBorder="1" applyAlignment="1">
      <alignment horizontal="center"/>
    </xf>
    <xf numFmtId="0" fontId="12" fillId="5" borderId="26" xfId="0" applyNumberFormat="1" applyFont="1" applyFill="1" applyBorder="1" applyAlignment="1">
      <alignment horizontal="center" vertical="center"/>
    </xf>
    <xf numFmtId="0" fontId="12" fillId="5" borderId="27" xfId="0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12" fillId="5" borderId="5" xfId="0" applyNumberFormat="1" applyFont="1" applyFill="1" applyBorder="1" applyAlignment="1">
      <alignment horizontal="center"/>
    </xf>
    <xf numFmtId="0" fontId="12" fillId="5" borderId="0" xfId="0" applyNumberFormat="1" applyFont="1" applyFill="1" applyBorder="1" applyAlignment="1">
      <alignment horizontal="center"/>
    </xf>
    <xf numFmtId="0" fontId="12" fillId="5" borderId="25" xfId="0" applyNumberFormat="1" applyFont="1" applyFill="1" applyBorder="1" applyAlignment="1">
      <alignment horizontal="center"/>
    </xf>
    <xf numFmtId="0" fontId="12" fillId="5" borderId="5" xfId="0" applyNumberFormat="1" applyFont="1" applyFill="1" applyBorder="1" applyAlignment="1">
      <alignment horizontal="right"/>
    </xf>
    <xf numFmtId="0" fontId="12" fillId="5" borderId="0" xfId="0" applyNumberFormat="1" applyFont="1" applyFill="1" applyAlignment="1">
      <alignment horizontal="right"/>
    </xf>
    <xf numFmtId="0" fontId="12" fillId="5" borderId="25" xfId="0" applyNumberFormat="1" applyFont="1" applyFill="1" applyBorder="1" applyAlignment="1">
      <alignment horizontal="right"/>
    </xf>
    <xf numFmtId="0" fontId="12" fillId="5" borderId="45" xfId="0" applyNumberFormat="1" applyFont="1" applyFill="1" applyBorder="1" applyAlignment="1">
      <alignment horizontal="right"/>
    </xf>
    <xf numFmtId="0" fontId="12" fillId="5" borderId="44" xfId="0" applyNumberFormat="1" applyFont="1" applyFill="1" applyBorder="1" applyAlignment="1">
      <alignment horizontal="right"/>
    </xf>
    <xf numFmtId="0" fontId="12" fillId="5" borderId="40" xfId="0" applyNumberFormat="1" applyFont="1" applyFill="1" applyBorder="1" applyAlignment="1">
      <alignment horizontal="right"/>
    </xf>
    <xf numFmtId="0" fontId="12" fillId="5" borderId="31" xfId="0" applyNumberFormat="1" applyFont="1" applyFill="1" applyBorder="1" applyAlignment="1">
      <alignment horizontal="center" vertical="center"/>
    </xf>
    <xf numFmtId="0" fontId="12" fillId="5" borderId="34" xfId="0" applyNumberFormat="1" applyFont="1" applyFill="1" applyBorder="1" applyAlignment="1">
      <alignment horizontal="center" vertical="center"/>
    </xf>
    <xf numFmtId="0" fontId="12" fillId="5" borderId="38" xfId="0" applyNumberFormat="1" applyFont="1" applyFill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0" fontId="16" fillId="0" borderId="31" xfId="0" applyNumberFormat="1" applyFont="1" applyBorder="1" applyAlignment="1">
      <alignment horizontal="center"/>
    </xf>
    <xf numFmtId="0" fontId="16" fillId="0" borderId="34" xfId="0" applyNumberFormat="1" applyFont="1" applyBorder="1" applyAlignment="1">
      <alignment horizontal="center"/>
    </xf>
    <xf numFmtId="0" fontId="16" fillId="0" borderId="38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1" fontId="16" fillId="0" borderId="31" xfId="0" applyNumberFormat="1" applyFont="1" applyFill="1" applyBorder="1" applyAlignment="1">
      <alignment horizontal="center"/>
    </xf>
    <xf numFmtId="1" fontId="16" fillId="0" borderId="38" xfId="0" applyNumberFormat="1" applyFont="1" applyFill="1" applyBorder="1" applyAlignment="1">
      <alignment horizontal="center"/>
    </xf>
    <xf numFmtId="0" fontId="16" fillId="0" borderId="31" xfId="0" applyNumberFormat="1" applyFont="1" applyFill="1" applyBorder="1" applyAlignment="1">
      <alignment horizontal="center"/>
    </xf>
    <xf numFmtId="0" fontId="16" fillId="0" borderId="38" xfId="0" applyNumberFormat="1" applyFont="1" applyFill="1" applyBorder="1" applyAlignment="1">
      <alignment horizont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right"/>
    </xf>
    <xf numFmtId="0" fontId="12" fillId="0" borderId="25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0" fontId="12" fillId="0" borderId="44" xfId="0" applyNumberFormat="1" applyFont="1" applyBorder="1" applyAlignment="1">
      <alignment horizontal="right"/>
    </xf>
    <xf numFmtId="0" fontId="12" fillId="0" borderId="40" xfId="0" applyNumberFormat="1" applyFont="1" applyBorder="1" applyAlignment="1">
      <alignment horizontal="right"/>
    </xf>
    <xf numFmtId="0" fontId="15" fillId="0" borderId="12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right"/>
    </xf>
    <xf numFmtId="0" fontId="15" fillId="0" borderId="20" xfId="0" applyNumberFormat="1" applyFont="1" applyBorder="1" applyAlignment="1">
      <alignment horizontal="right"/>
    </xf>
    <xf numFmtId="0" fontId="15" fillId="0" borderId="46" xfId="0" applyNumberFormat="1" applyFont="1" applyBorder="1" applyAlignment="1">
      <alignment horizontal="center"/>
    </xf>
    <xf numFmtId="0" fontId="15" fillId="0" borderId="47" xfId="0" applyNumberFormat="1" applyFont="1" applyBorder="1" applyAlignment="1">
      <alignment horizontal="center"/>
    </xf>
    <xf numFmtId="0" fontId="15" fillId="0" borderId="48" xfId="0" applyNumberFormat="1" applyFont="1" applyBorder="1" applyAlignment="1">
      <alignment horizontal="center"/>
    </xf>
    <xf numFmtId="0" fontId="47" fillId="0" borderId="1" xfId="0" applyNumberFormat="1" applyFont="1" applyBorder="1" applyAlignment="1">
      <alignment horizontal="center"/>
    </xf>
    <xf numFmtId="0" fontId="45" fillId="0" borderId="1" xfId="0" applyNumberFormat="1" applyFont="1" applyBorder="1" applyAlignment="1">
      <alignment horizontal="center"/>
    </xf>
    <xf numFmtId="0" fontId="15" fillId="0" borderId="49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right"/>
    </xf>
    <xf numFmtId="0" fontId="14" fillId="0" borderId="46" xfId="0" applyNumberFormat="1" applyFont="1" applyBorder="1" applyAlignment="1">
      <alignment horizontal="right"/>
    </xf>
    <xf numFmtId="0" fontId="14" fillId="0" borderId="47" xfId="0" applyNumberFormat="1" applyFont="1" applyBorder="1" applyAlignment="1">
      <alignment horizontal="right"/>
    </xf>
    <xf numFmtId="0" fontId="14" fillId="0" borderId="48" xfId="0" applyNumberFormat="1" applyFont="1" applyBorder="1" applyAlignment="1">
      <alignment horizontal="right"/>
    </xf>
    <xf numFmtId="0" fontId="21" fillId="0" borderId="12" xfId="0" applyNumberFormat="1" applyFont="1" applyBorder="1" applyAlignment="1">
      <alignment horizontal="center" wrapText="1"/>
    </xf>
    <xf numFmtId="0" fontId="21" fillId="0" borderId="1" xfId="0" applyNumberFormat="1" applyFont="1" applyBorder="1" applyAlignment="1">
      <alignment horizontal="center" wrapText="1"/>
    </xf>
    <xf numFmtId="0" fontId="21" fillId="0" borderId="16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0" fontId="21" fillId="0" borderId="20" xfId="0" applyNumberFormat="1" applyFont="1" applyBorder="1" applyAlignment="1">
      <alignment horizontal="right"/>
    </xf>
    <xf numFmtId="0" fontId="21" fillId="0" borderId="46" xfId="0" applyNumberFormat="1" applyFont="1" applyBorder="1" applyAlignment="1">
      <alignment horizontal="right"/>
    </xf>
    <xf numFmtId="0" fontId="21" fillId="0" borderId="47" xfId="0" applyNumberFormat="1" applyFont="1" applyBorder="1" applyAlignment="1">
      <alignment horizontal="right"/>
    </xf>
    <xf numFmtId="0" fontId="21" fillId="0" borderId="48" xfId="0" applyNumberFormat="1" applyFont="1" applyBorder="1" applyAlignment="1">
      <alignment horizontal="right"/>
    </xf>
    <xf numFmtId="0" fontId="21" fillId="0" borderId="8" xfId="0" applyNumberFormat="1" applyFont="1" applyBorder="1" applyAlignment="1">
      <alignment horizontal="center" wrapText="1"/>
    </xf>
    <xf numFmtId="0" fontId="45" fillId="0" borderId="49" xfId="0" applyNumberFormat="1" applyFont="1" applyBorder="1" applyAlignment="1">
      <alignment horizontal="center" vertical="top" wrapText="1"/>
    </xf>
    <xf numFmtId="0" fontId="45" fillId="0" borderId="51" xfId="0" applyNumberFormat="1" applyFont="1" applyBorder="1" applyAlignment="1">
      <alignment horizontal="center" vertical="top" wrapText="1"/>
    </xf>
    <xf numFmtId="0" fontId="45" fillId="0" borderId="0" xfId="0" applyNumberFormat="1" applyFont="1" applyBorder="1" applyAlignment="1">
      <alignment horizont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right"/>
    </xf>
    <xf numFmtId="0" fontId="45" fillId="0" borderId="47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right"/>
    </xf>
    <xf numFmtId="0" fontId="33" fillId="0" borderId="31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1" xfId="0" applyNumberFormat="1" applyFont="1" applyBorder="1" applyAlignment="1">
      <alignment horizontal="center"/>
    </xf>
    <xf numFmtId="0" fontId="33" fillId="0" borderId="1" xfId="0" applyNumberFormat="1" applyFont="1" applyBorder="1" applyAlignment="1">
      <alignment horizontal="right"/>
    </xf>
    <xf numFmtId="0" fontId="33" fillId="0" borderId="37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47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/>
    </xf>
    <xf numFmtId="0" fontId="14" fillId="0" borderId="50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wrapText="1"/>
    </xf>
    <xf numFmtId="0" fontId="9" fillId="0" borderId="53" xfId="0" applyNumberFormat="1" applyFont="1" applyBorder="1" applyAlignment="1">
      <alignment horizontal="center" wrapText="1"/>
    </xf>
    <xf numFmtId="0" fontId="9" fillId="0" borderId="39" xfId="0" applyNumberFormat="1" applyFont="1" applyBorder="1" applyAlignment="1">
      <alignment horizontal="center" wrapText="1"/>
    </xf>
    <xf numFmtId="0" fontId="9" fillId="0" borderId="37" xfId="0" applyNumberFormat="1" applyFont="1" applyBorder="1" applyAlignment="1">
      <alignment horizontal="center" wrapText="1"/>
    </xf>
    <xf numFmtId="0" fontId="9" fillId="0" borderId="44" xfId="0" applyNumberFormat="1" applyFont="1" applyBorder="1" applyAlignment="1">
      <alignment horizontal="center" wrapText="1"/>
    </xf>
    <xf numFmtId="0" fontId="9" fillId="0" borderId="40" xfId="0" applyNumberFormat="1" applyFont="1" applyBorder="1" applyAlignment="1">
      <alignment horizontal="center" wrapText="1"/>
    </xf>
    <xf numFmtId="0" fontId="9" fillId="0" borderId="31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33" fillId="0" borderId="31" xfId="0" applyFont="1" applyBorder="1" applyAlignment="1"/>
    <xf numFmtId="0" fontId="33" fillId="0" borderId="34" xfId="0" applyFont="1" applyBorder="1" applyAlignment="1"/>
    <xf numFmtId="0" fontId="33" fillId="0" borderId="23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16" fillId="0" borderId="3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14">
    <cellStyle name="Comma" xfId="1" builtinId="3"/>
    <cellStyle name="Comma 2" xfId="10"/>
    <cellStyle name="Excel Built-in Normal" xfId="3"/>
    <cellStyle name="Normal" xfId="0" builtinId="0"/>
    <cellStyle name="Normal 2" xfId="5"/>
    <cellStyle name="Normal 3" xfId="6"/>
    <cellStyle name="Normal 3 2" xfId="12"/>
    <cellStyle name="Normal 4" xfId="2"/>
    <cellStyle name="Normal 5" xfId="4"/>
    <cellStyle name="Normal 5 2" xfId="11"/>
    <cellStyle name="Normal 6" xfId="9"/>
    <cellStyle name="Normal 7" xfId="8"/>
    <cellStyle name="Normal 8" xfId="13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3"/>
  <sheetViews>
    <sheetView showGridLines="0" tabSelected="1" view="pageBreakPreview" zoomScale="43" zoomScaleSheetLayoutView="43" workbookViewId="0">
      <pane ySplit="7" topLeftCell="A8" activePane="bottomLeft" state="frozen"/>
      <selection activeCell="E21" sqref="E21"/>
      <selection pane="bottomLeft" activeCell="C11" sqref="C11"/>
    </sheetView>
  </sheetViews>
  <sheetFormatPr defaultColWidth="7.6328125" defaultRowHeight="13.2" x14ac:dyDescent="0.25"/>
  <cols>
    <col min="1" max="1" width="10" style="546" customWidth="1"/>
    <col min="2" max="2" width="49.1796875" style="543" customWidth="1"/>
    <col min="3" max="3" width="16.90625" style="543" customWidth="1"/>
    <col min="4" max="4" width="17.36328125" style="569" customWidth="1"/>
    <col min="5" max="5" width="15.08984375" style="543" customWidth="1"/>
    <col min="6" max="6" width="14.453125" style="543" customWidth="1"/>
    <col min="7" max="7" width="15.54296875" style="570" customWidth="1"/>
    <col min="8" max="8" width="13" style="570" bestFit="1" customWidth="1"/>
    <col min="9" max="9" width="14.36328125" style="543" customWidth="1"/>
    <col min="10" max="10" width="19.6328125" style="543" customWidth="1"/>
    <col min="11" max="11" width="14.54296875" style="543" customWidth="1"/>
    <col min="12" max="12" width="17.81640625" style="543" customWidth="1"/>
    <col min="13" max="13" width="19" style="543" customWidth="1"/>
    <col min="14" max="14" width="18.453125" style="543" customWidth="1"/>
    <col min="15" max="15" width="11.6328125" style="543" hidden="1" customWidth="1"/>
    <col min="16" max="16" width="12.90625" style="543" hidden="1" customWidth="1"/>
    <col min="17" max="20" width="7.6328125" style="543" hidden="1" customWidth="1"/>
    <col min="21" max="21" width="9.6328125" style="543" hidden="1" customWidth="1"/>
    <col min="22" max="22" width="10.6328125" style="543" hidden="1" customWidth="1"/>
    <col min="23" max="36" width="0" style="543" hidden="1" customWidth="1"/>
    <col min="37" max="37" width="0.90625" style="543" hidden="1" customWidth="1"/>
    <col min="38" max="38" width="18.08984375" style="543" bestFit="1" customWidth="1"/>
    <col min="39" max="39" width="16.90625" style="543" bestFit="1" customWidth="1"/>
    <col min="40" max="40" width="14.08984375" style="543" customWidth="1"/>
    <col min="41" max="41" width="19.6328125" style="569" customWidth="1"/>
    <col min="42" max="42" width="9.54296875" style="543" customWidth="1"/>
    <col min="43" max="43" width="7.81640625" style="543" bestFit="1" customWidth="1"/>
    <col min="44" max="16384" width="7.6328125" style="543"/>
  </cols>
  <sheetData>
    <row r="1" spans="1:256" ht="22.8" x14ac:dyDescent="0.3">
      <c r="A1" s="684" t="s">
        <v>20</v>
      </c>
      <c r="B1" s="848"/>
      <c r="C1" s="872"/>
      <c r="D1" s="873"/>
      <c r="E1" s="848"/>
      <c r="F1" s="848"/>
      <c r="G1" s="685"/>
      <c r="H1" s="685"/>
      <c r="I1" s="848"/>
      <c r="J1" s="848"/>
      <c r="K1" s="848"/>
      <c r="L1" s="848"/>
      <c r="M1" s="848"/>
      <c r="N1" s="849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866"/>
      <c r="AN1" s="866"/>
      <c r="AO1" s="867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9"/>
      <c r="CF1" s="549"/>
      <c r="CG1" s="549"/>
      <c r="CH1" s="549"/>
      <c r="CI1" s="549"/>
      <c r="CJ1" s="549"/>
      <c r="CK1" s="549"/>
      <c r="CL1" s="549"/>
      <c r="CM1" s="549"/>
      <c r="CN1" s="549"/>
      <c r="CO1" s="549"/>
      <c r="CP1" s="549"/>
      <c r="CQ1" s="549"/>
      <c r="CR1" s="549"/>
      <c r="CS1" s="549"/>
      <c r="CT1" s="549"/>
      <c r="CU1" s="549"/>
      <c r="CV1" s="549"/>
      <c r="CW1" s="549"/>
      <c r="CX1" s="549"/>
      <c r="CY1" s="549"/>
      <c r="CZ1" s="549"/>
      <c r="DA1" s="549"/>
      <c r="DB1" s="549"/>
      <c r="DC1" s="549"/>
      <c r="DD1" s="549"/>
      <c r="DE1" s="549"/>
      <c r="DF1" s="549"/>
      <c r="DG1" s="549"/>
      <c r="DH1" s="549"/>
      <c r="DI1" s="549"/>
      <c r="DJ1" s="549"/>
      <c r="DK1" s="549"/>
      <c r="DL1" s="549"/>
      <c r="DM1" s="549"/>
      <c r="DN1" s="549"/>
      <c r="DO1" s="549"/>
      <c r="DP1" s="549"/>
      <c r="DQ1" s="549"/>
      <c r="DR1" s="549"/>
      <c r="DS1" s="549"/>
      <c r="DT1" s="549"/>
      <c r="DU1" s="549"/>
      <c r="DV1" s="549"/>
      <c r="DW1" s="549"/>
      <c r="DX1" s="549"/>
      <c r="DY1" s="549"/>
      <c r="DZ1" s="549"/>
      <c r="EA1" s="549"/>
      <c r="EB1" s="549"/>
      <c r="EC1" s="549"/>
      <c r="ED1" s="549"/>
      <c r="EE1" s="549"/>
      <c r="EF1" s="549"/>
      <c r="EG1" s="549"/>
      <c r="EH1" s="549"/>
      <c r="EI1" s="549"/>
      <c r="EJ1" s="549"/>
      <c r="EK1" s="549"/>
      <c r="EL1" s="549"/>
      <c r="EM1" s="549"/>
      <c r="EN1" s="549"/>
      <c r="EO1" s="549"/>
      <c r="EP1" s="549"/>
      <c r="EQ1" s="549"/>
      <c r="ER1" s="549"/>
      <c r="ES1" s="549"/>
      <c r="ET1" s="549"/>
      <c r="EU1" s="549"/>
      <c r="EV1" s="549"/>
      <c r="EW1" s="549"/>
      <c r="EX1" s="549"/>
      <c r="EY1" s="549"/>
      <c r="EZ1" s="549"/>
      <c r="FA1" s="549"/>
      <c r="FB1" s="549"/>
      <c r="FC1" s="549"/>
      <c r="FD1" s="549"/>
      <c r="FE1" s="549"/>
      <c r="FF1" s="549"/>
      <c r="FG1" s="549"/>
      <c r="FH1" s="549"/>
      <c r="FI1" s="549"/>
      <c r="FJ1" s="549"/>
      <c r="FK1" s="549"/>
      <c r="FL1" s="549"/>
      <c r="FM1" s="549"/>
      <c r="FN1" s="549"/>
      <c r="FO1" s="549"/>
      <c r="FP1" s="549"/>
      <c r="FQ1" s="549"/>
      <c r="FR1" s="549"/>
      <c r="FS1" s="549"/>
      <c r="FT1" s="549"/>
      <c r="FU1" s="549"/>
      <c r="FV1" s="549"/>
      <c r="FW1" s="549"/>
      <c r="FX1" s="549"/>
      <c r="FY1" s="549"/>
      <c r="FZ1" s="549"/>
      <c r="GA1" s="549"/>
      <c r="GB1" s="549"/>
      <c r="GC1" s="549"/>
      <c r="GD1" s="549"/>
      <c r="GE1" s="549"/>
      <c r="GF1" s="549"/>
      <c r="GG1" s="549"/>
      <c r="GH1" s="549"/>
      <c r="GI1" s="549"/>
      <c r="GJ1" s="549"/>
      <c r="GK1" s="549"/>
      <c r="GL1" s="549"/>
      <c r="GM1" s="549"/>
      <c r="GN1" s="549"/>
      <c r="GO1" s="549"/>
      <c r="GP1" s="549"/>
      <c r="GQ1" s="549"/>
      <c r="GR1" s="549"/>
      <c r="GS1" s="549"/>
      <c r="GT1" s="549"/>
      <c r="GU1" s="549"/>
      <c r="GV1" s="549"/>
      <c r="GW1" s="549"/>
      <c r="GX1" s="549"/>
      <c r="GY1" s="549"/>
      <c r="GZ1" s="549"/>
      <c r="HA1" s="549"/>
      <c r="HB1" s="549"/>
      <c r="HC1" s="549"/>
      <c r="HD1" s="549"/>
      <c r="HE1" s="549"/>
      <c r="HF1" s="549"/>
      <c r="HG1" s="549"/>
      <c r="HH1" s="549"/>
      <c r="HI1" s="549"/>
      <c r="HJ1" s="549"/>
      <c r="HK1" s="549"/>
      <c r="HL1" s="549"/>
      <c r="HM1" s="549"/>
      <c r="HN1" s="549"/>
      <c r="HO1" s="549"/>
      <c r="HP1" s="549"/>
      <c r="HQ1" s="549"/>
      <c r="HR1" s="549"/>
      <c r="HS1" s="549"/>
      <c r="HT1" s="549"/>
      <c r="HU1" s="549"/>
      <c r="HV1" s="549"/>
      <c r="HW1" s="549"/>
      <c r="HX1" s="549"/>
      <c r="HY1" s="549"/>
      <c r="HZ1" s="549"/>
      <c r="IA1" s="549"/>
      <c r="IB1" s="549"/>
      <c r="IC1" s="549"/>
      <c r="ID1" s="549"/>
      <c r="IE1" s="549"/>
      <c r="IF1" s="549"/>
      <c r="IG1" s="549"/>
      <c r="IH1" s="549"/>
      <c r="II1" s="549"/>
      <c r="IJ1" s="549"/>
      <c r="IK1" s="549"/>
      <c r="IL1" s="549"/>
      <c r="IM1" s="549"/>
      <c r="IN1" s="549"/>
      <c r="IO1" s="549"/>
      <c r="IP1" s="549"/>
      <c r="IQ1" s="549"/>
      <c r="IR1" s="549"/>
      <c r="IS1" s="549"/>
      <c r="IT1" s="549"/>
      <c r="IU1" s="549"/>
      <c r="IV1" s="549"/>
    </row>
    <row r="2" spans="1:256" ht="22.8" x14ac:dyDescent="0.3">
      <c r="A2" s="858" t="s">
        <v>20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60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868"/>
      <c r="AN2" s="868"/>
      <c r="AO2" s="869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  <c r="BA2" s="542"/>
      <c r="BB2" s="542"/>
      <c r="BC2" s="542"/>
      <c r="BD2" s="542"/>
      <c r="BE2" s="542"/>
      <c r="BF2" s="542"/>
      <c r="BG2" s="542"/>
      <c r="BH2" s="542"/>
      <c r="BI2" s="542"/>
      <c r="BJ2" s="542"/>
      <c r="BK2" s="542"/>
      <c r="BL2" s="542"/>
      <c r="BM2" s="542"/>
      <c r="BN2" s="542"/>
      <c r="BO2" s="542"/>
      <c r="BP2" s="542"/>
      <c r="BQ2" s="542"/>
      <c r="BR2" s="542"/>
      <c r="BS2" s="542"/>
      <c r="BT2" s="542"/>
      <c r="BU2" s="542"/>
      <c r="BV2" s="542"/>
      <c r="BW2" s="542"/>
      <c r="BX2" s="542"/>
      <c r="BY2" s="542"/>
      <c r="BZ2" s="542"/>
      <c r="CA2" s="542"/>
      <c r="CB2" s="542"/>
      <c r="CC2" s="542"/>
      <c r="CD2" s="542"/>
    </row>
    <row r="3" spans="1:256" ht="22.8" x14ac:dyDescent="0.3">
      <c r="A3" s="858" t="s">
        <v>353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60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868"/>
      <c r="AN3" s="868"/>
      <c r="AO3" s="869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2"/>
      <c r="BK3" s="542"/>
      <c r="BL3" s="542"/>
      <c r="BM3" s="542"/>
      <c r="BN3" s="542"/>
      <c r="BO3" s="542"/>
      <c r="BP3" s="542"/>
      <c r="BQ3" s="542"/>
      <c r="BR3" s="542"/>
      <c r="BS3" s="542"/>
      <c r="BT3" s="542"/>
      <c r="BU3" s="542"/>
      <c r="BV3" s="542"/>
      <c r="BW3" s="542"/>
      <c r="BX3" s="542"/>
      <c r="BY3" s="542"/>
      <c r="BZ3" s="542"/>
      <c r="CA3" s="542"/>
      <c r="CB3" s="542"/>
      <c r="CC3" s="542"/>
      <c r="CD3" s="542"/>
    </row>
    <row r="4" spans="1:256" ht="22.8" x14ac:dyDescent="0.3">
      <c r="A4" s="861" t="s">
        <v>1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3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868"/>
      <c r="AN4" s="868"/>
      <c r="AO4" s="869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542"/>
      <c r="BJ4" s="542"/>
      <c r="BK4" s="542"/>
      <c r="BL4" s="542"/>
      <c r="BM4" s="542"/>
      <c r="BN4" s="542"/>
      <c r="BO4" s="542"/>
      <c r="BP4" s="542"/>
      <c r="BQ4" s="542"/>
      <c r="BR4" s="542"/>
      <c r="BS4" s="542"/>
      <c r="BT4" s="542"/>
      <c r="BU4" s="542"/>
      <c r="BV4" s="542"/>
      <c r="BW4" s="542"/>
      <c r="BX4" s="542"/>
      <c r="BY4" s="542"/>
      <c r="BZ4" s="542"/>
      <c r="CA4" s="542"/>
      <c r="CB4" s="542"/>
      <c r="CC4" s="542"/>
      <c r="CD4" s="542"/>
    </row>
    <row r="5" spans="1:256" ht="22.8" x14ac:dyDescent="0.3">
      <c r="A5" s="687" t="s">
        <v>293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50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868"/>
      <c r="AN5" s="868"/>
      <c r="AO5" s="869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542"/>
      <c r="CC5" s="542"/>
      <c r="CD5" s="542"/>
    </row>
    <row r="6" spans="1:256" ht="22.8" x14ac:dyDescent="0.3">
      <c r="A6" s="843"/>
      <c r="B6" s="844"/>
      <c r="C6" s="859"/>
      <c r="D6" s="860"/>
      <c r="E6" s="844"/>
      <c r="F6" s="844"/>
      <c r="G6" s="844"/>
      <c r="H6" s="844"/>
      <c r="I6" s="844"/>
      <c r="J6" s="844"/>
      <c r="K6" s="844"/>
      <c r="L6" s="844"/>
      <c r="M6" s="844"/>
      <c r="N6" s="845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870"/>
      <c r="AN6" s="870"/>
      <c r="AO6" s="871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  <c r="BR6" s="542"/>
      <c r="BS6" s="542"/>
      <c r="BT6" s="542"/>
      <c r="BU6" s="542"/>
      <c r="BV6" s="542"/>
      <c r="BW6" s="542"/>
      <c r="BX6" s="542"/>
      <c r="BY6" s="542"/>
      <c r="BZ6" s="542"/>
      <c r="CA6" s="542"/>
      <c r="CB6" s="542"/>
      <c r="CC6" s="542"/>
      <c r="CD6" s="542"/>
    </row>
    <row r="7" spans="1:256" ht="24.6" x14ac:dyDescent="0.25">
      <c r="A7" s="688" t="s">
        <v>2</v>
      </c>
      <c r="B7" s="538" t="s">
        <v>4</v>
      </c>
      <c r="C7" s="538" t="s">
        <v>7</v>
      </c>
      <c r="D7" s="389" t="s">
        <v>9</v>
      </c>
      <c r="E7" s="876" t="s">
        <v>10</v>
      </c>
      <c r="F7" s="877"/>
      <c r="G7" s="878" t="s">
        <v>262</v>
      </c>
      <c r="H7" s="877"/>
      <c r="I7" s="879" t="s">
        <v>215</v>
      </c>
      <c r="J7" s="880"/>
      <c r="K7" s="879" t="s">
        <v>13</v>
      </c>
      <c r="L7" s="880"/>
      <c r="M7" s="879" t="s">
        <v>14</v>
      </c>
      <c r="N7" s="881"/>
      <c r="O7" s="851"/>
      <c r="P7" s="851"/>
      <c r="Q7" s="851"/>
      <c r="R7" s="851"/>
      <c r="S7" s="851"/>
      <c r="T7" s="851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884" t="s">
        <v>217</v>
      </c>
      <c r="AM7" s="884"/>
      <c r="AN7" s="884" t="s">
        <v>218</v>
      </c>
      <c r="AO7" s="884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1"/>
      <c r="BK7" s="551"/>
      <c r="BL7" s="551"/>
      <c r="BM7" s="551"/>
      <c r="BN7" s="551"/>
      <c r="BO7" s="551"/>
      <c r="BP7" s="551"/>
      <c r="BQ7" s="551"/>
      <c r="BR7" s="551"/>
      <c r="BS7" s="551"/>
      <c r="BT7" s="551"/>
      <c r="BU7" s="551"/>
      <c r="BV7" s="551"/>
      <c r="BW7" s="551"/>
      <c r="BX7" s="551"/>
      <c r="BY7" s="551"/>
      <c r="BZ7" s="551"/>
      <c r="CA7" s="551"/>
      <c r="CB7" s="551"/>
      <c r="CC7" s="551"/>
      <c r="CD7" s="551"/>
      <c r="CE7" s="552"/>
      <c r="CF7" s="552"/>
      <c r="CG7" s="552"/>
      <c r="CH7" s="552"/>
      <c r="CI7" s="552"/>
      <c r="CJ7" s="552"/>
      <c r="CK7" s="552"/>
      <c r="CL7" s="552"/>
      <c r="CM7" s="552"/>
      <c r="CN7" s="552"/>
      <c r="CO7" s="552"/>
      <c r="CP7" s="552"/>
      <c r="CQ7" s="552"/>
      <c r="CR7" s="552"/>
      <c r="CS7" s="552"/>
      <c r="CT7" s="552"/>
      <c r="CU7" s="552"/>
      <c r="CV7" s="552"/>
      <c r="CW7" s="552"/>
      <c r="CX7" s="552"/>
      <c r="CY7" s="552"/>
      <c r="CZ7" s="552"/>
      <c r="DA7" s="552"/>
      <c r="DB7" s="552"/>
      <c r="DC7" s="552"/>
      <c r="DD7" s="552"/>
      <c r="DE7" s="552"/>
      <c r="DF7" s="552"/>
      <c r="DG7" s="552"/>
      <c r="DH7" s="552"/>
      <c r="DI7" s="552"/>
      <c r="DJ7" s="552"/>
      <c r="DK7" s="552"/>
      <c r="DL7" s="552"/>
      <c r="DM7" s="552"/>
      <c r="DN7" s="552"/>
      <c r="DO7" s="552"/>
      <c r="DP7" s="552"/>
      <c r="DQ7" s="552"/>
      <c r="DR7" s="552"/>
      <c r="DS7" s="552"/>
      <c r="DT7" s="552"/>
      <c r="DU7" s="552"/>
      <c r="DV7" s="552"/>
      <c r="DW7" s="552"/>
      <c r="DX7" s="552"/>
      <c r="DY7" s="552"/>
      <c r="DZ7" s="552"/>
      <c r="EA7" s="552"/>
      <c r="EB7" s="552"/>
      <c r="EC7" s="552"/>
      <c r="ED7" s="552"/>
      <c r="EE7" s="552"/>
      <c r="EF7" s="552"/>
      <c r="EG7" s="552"/>
      <c r="EH7" s="552"/>
      <c r="EI7" s="552"/>
      <c r="EJ7" s="552"/>
      <c r="EK7" s="552"/>
      <c r="EL7" s="552"/>
      <c r="EM7" s="552"/>
      <c r="EN7" s="552"/>
      <c r="EO7" s="552"/>
      <c r="EP7" s="552"/>
      <c r="EQ7" s="552"/>
      <c r="ER7" s="552"/>
      <c r="ES7" s="552"/>
      <c r="ET7" s="552"/>
      <c r="EU7" s="552"/>
      <c r="EV7" s="552"/>
      <c r="EW7" s="552"/>
      <c r="EX7" s="552"/>
      <c r="EY7" s="552"/>
      <c r="EZ7" s="552"/>
      <c r="FA7" s="552"/>
      <c r="FB7" s="552"/>
      <c r="FC7" s="552"/>
      <c r="FD7" s="552"/>
      <c r="FE7" s="552"/>
      <c r="FF7" s="552"/>
      <c r="FG7" s="552"/>
      <c r="FH7" s="552"/>
      <c r="FI7" s="552"/>
      <c r="FJ7" s="552"/>
      <c r="FK7" s="552"/>
      <c r="FL7" s="552"/>
      <c r="FM7" s="552"/>
      <c r="FN7" s="552"/>
      <c r="FO7" s="552"/>
      <c r="FP7" s="552"/>
      <c r="FQ7" s="552"/>
      <c r="FR7" s="552"/>
      <c r="FS7" s="552"/>
      <c r="FT7" s="552"/>
      <c r="FU7" s="552"/>
      <c r="FV7" s="552"/>
      <c r="FW7" s="552"/>
      <c r="FX7" s="552"/>
      <c r="FY7" s="552"/>
      <c r="FZ7" s="552"/>
      <c r="GA7" s="552"/>
      <c r="GB7" s="552"/>
      <c r="GC7" s="552"/>
      <c r="GD7" s="552"/>
      <c r="GE7" s="552"/>
      <c r="GF7" s="552"/>
      <c r="GG7" s="552"/>
      <c r="GH7" s="552"/>
      <c r="GI7" s="552"/>
      <c r="GJ7" s="552"/>
      <c r="GK7" s="552"/>
      <c r="GL7" s="552"/>
      <c r="GM7" s="552"/>
      <c r="GN7" s="552"/>
      <c r="GO7" s="552"/>
      <c r="GP7" s="552"/>
      <c r="GQ7" s="552"/>
      <c r="GR7" s="552"/>
      <c r="GS7" s="552"/>
      <c r="GT7" s="552"/>
      <c r="GU7" s="552"/>
      <c r="GV7" s="552"/>
      <c r="GW7" s="552"/>
      <c r="GX7" s="552"/>
      <c r="GY7" s="552"/>
      <c r="GZ7" s="552"/>
      <c r="HA7" s="552"/>
      <c r="HB7" s="552"/>
      <c r="HC7" s="552"/>
      <c r="HD7" s="552"/>
      <c r="HE7" s="552"/>
      <c r="HF7" s="552"/>
      <c r="HG7" s="552"/>
      <c r="HH7" s="552"/>
      <c r="HI7" s="552"/>
      <c r="HJ7" s="552"/>
      <c r="HK7" s="552"/>
      <c r="HL7" s="552"/>
      <c r="HM7" s="552"/>
      <c r="HN7" s="552"/>
      <c r="HO7" s="552"/>
      <c r="HP7" s="552"/>
      <c r="HQ7" s="552"/>
      <c r="HR7" s="552"/>
      <c r="HS7" s="552"/>
      <c r="HT7" s="552"/>
      <c r="HU7" s="552"/>
      <c r="HV7" s="552"/>
      <c r="HW7" s="552"/>
      <c r="HX7" s="552"/>
      <c r="HY7" s="552"/>
      <c r="HZ7" s="552"/>
      <c r="IA7" s="552"/>
      <c r="IB7" s="552"/>
      <c r="IC7" s="552"/>
      <c r="ID7" s="552"/>
      <c r="IE7" s="552"/>
      <c r="IF7" s="552"/>
      <c r="IG7" s="552"/>
      <c r="IH7" s="552"/>
      <c r="II7" s="552"/>
      <c r="IJ7" s="552"/>
      <c r="IK7" s="552"/>
      <c r="IL7" s="552"/>
      <c r="IM7" s="552"/>
      <c r="IN7" s="552"/>
      <c r="IO7" s="552"/>
      <c r="IP7" s="552"/>
      <c r="IQ7" s="552"/>
      <c r="IR7" s="552"/>
      <c r="IS7" s="552"/>
      <c r="IT7" s="552"/>
      <c r="IU7" s="552"/>
      <c r="IV7" s="552"/>
    </row>
    <row r="8" spans="1:256" ht="24.6" x14ac:dyDescent="0.25">
      <c r="A8" s="389"/>
      <c r="B8" s="389"/>
      <c r="C8" s="846" t="s">
        <v>8</v>
      </c>
      <c r="D8" s="389" t="s">
        <v>8</v>
      </c>
      <c r="E8" s="847" t="s">
        <v>11</v>
      </c>
      <c r="F8" s="389" t="s">
        <v>8</v>
      </c>
      <c r="G8" s="389" t="s">
        <v>11</v>
      </c>
      <c r="H8" s="389" t="s">
        <v>12</v>
      </c>
      <c r="I8" s="389" t="s">
        <v>11</v>
      </c>
      <c r="J8" s="389" t="s">
        <v>8</v>
      </c>
      <c r="K8" s="389" t="s">
        <v>11</v>
      </c>
      <c r="L8" s="389" t="s">
        <v>8</v>
      </c>
      <c r="M8" s="389" t="s">
        <v>11</v>
      </c>
      <c r="N8" s="389" t="s">
        <v>8</v>
      </c>
      <c r="O8" s="389"/>
      <c r="P8" s="389"/>
      <c r="Q8" s="389"/>
      <c r="R8" s="389"/>
      <c r="S8" s="389"/>
      <c r="T8" s="389"/>
      <c r="U8" s="850"/>
      <c r="V8" s="850" t="s">
        <v>180</v>
      </c>
      <c r="W8" s="850"/>
      <c r="X8" s="850" t="s">
        <v>181</v>
      </c>
      <c r="Y8" s="850"/>
      <c r="Z8" s="850" t="s">
        <v>182</v>
      </c>
      <c r="AA8" s="850"/>
      <c r="AB8" s="850" t="s">
        <v>183</v>
      </c>
      <c r="AC8" s="850"/>
      <c r="AD8" s="850"/>
      <c r="AE8" s="850"/>
      <c r="AF8" s="850"/>
      <c r="AG8" s="850"/>
      <c r="AH8" s="850"/>
      <c r="AI8" s="850"/>
      <c r="AJ8" s="850"/>
      <c r="AK8" s="850"/>
      <c r="AL8" s="389" t="s">
        <v>11</v>
      </c>
      <c r="AM8" s="389" t="s">
        <v>8</v>
      </c>
      <c r="AN8" s="389" t="s">
        <v>11</v>
      </c>
      <c r="AO8" s="389" t="s">
        <v>8</v>
      </c>
      <c r="AP8" s="551"/>
      <c r="AQ8" s="551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3"/>
      <c r="BI8" s="553"/>
      <c r="BJ8" s="553"/>
      <c r="BK8" s="553"/>
      <c r="BL8" s="553"/>
      <c r="BM8" s="553"/>
      <c r="BN8" s="553"/>
      <c r="BO8" s="553"/>
      <c r="BP8" s="553"/>
      <c r="BQ8" s="553"/>
      <c r="BR8" s="553"/>
      <c r="BS8" s="553"/>
      <c r="BT8" s="553"/>
      <c r="BU8" s="553"/>
      <c r="BV8" s="553"/>
      <c r="BW8" s="553"/>
      <c r="BX8" s="553"/>
      <c r="BY8" s="553"/>
      <c r="BZ8" s="553"/>
      <c r="CA8" s="553"/>
      <c r="CB8" s="553"/>
      <c r="CC8" s="553"/>
      <c r="CD8" s="553"/>
      <c r="CE8" s="554"/>
      <c r="CF8" s="554"/>
      <c r="CG8" s="554"/>
      <c r="CH8" s="554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4"/>
      <c r="CU8" s="554"/>
      <c r="CV8" s="554"/>
      <c r="CW8" s="554"/>
      <c r="CX8" s="554"/>
      <c r="CY8" s="554"/>
      <c r="CZ8" s="554"/>
      <c r="DA8" s="554"/>
      <c r="DB8" s="554"/>
      <c r="DC8" s="554"/>
      <c r="DD8" s="554"/>
      <c r="DE8" s="554"/>
      <c r="DF8" s="554"/>
      <c r="DG8" s="554"/>
      <c r="DH8" s="554"/>
      <c r="DI8" s="554"/>
      <c r="DJ8" s="554"/>
      <c r="DK8" s="554"/>
      <c r="DL8" s="554"/>
      <c r="DM8" s="554"/>
      <c r="DN8" s="554"/>
      <c r="DO8" s="554"/>
      <c r="DP8" s="554"/>
      <c r="DQ8" s="554"/>
      <c r="DR8" s="554"/>
      <c r="DS8" s="554"/>
      <c r="DT8" s="554"/>
      <c r="DU8" s="554"/>
      <c r="DV8" s="554"/>
      <c r="DW8" s="554"/>
      <c r="DX8" s="554"/>
      <c r="DY8" s="554"/>
      <c r="DZ8" s="554"/>
      <c r="EA8" s="554"/>
      <c r="EB8" s="554"/>
      <c r="EC8" s="554"/>
      <c r="ED8" s="554"/>
      <c r="EE8" s="554"/>
      <c r="EF8" s="554"/>
      <c r="EG8" s="554"/>
      <c r="EH8" s="554"/>
      <c r="EI8" s="554"/>
      <c r="EJ8" s="554"/>
      <c r="EK8" s="554"/>
      <c r="EL8" s="554"/>
      <c r="EM8" s="554"/>
      <c r="EN8" s="554"/>
      <c r="EO8" s="554"/>
      <c r="EP8" s="554"/>
      <c r="EQ8" s="554"/>
      <c r="ER8" s="554"/>
      <c r="ES8" s="554"/>
      <c r="ET8" s="554"/>
      <c r="EU8" s="554"/>
      <c r="EV8" s="554"/>
      <c r="EW8" s="554"/>
      <c r="EX8" s="554"/>
      <c r="EY8" s="554"/>
      <c r="EZ8" s="554"/>
      <c r="FA8" s="554"/>
      <c r="FB8" s="554"/>
      <c r="FC8" s="554"/>
      <c r="FD8" s="554"/>
      <c r="FE8" s="554"/>
      <c r="FF8" s="554"/>
      <c r="FG8" s="554"/>
      <c r="FH8" s="554"/>
      <c r="FI8" s="554"/>
      <c r="FJ8" s="554"/>
      <c r="FK8" s="554"/>
      <c r="FL8" s="554"/>
      <c r="FM8" s="554"/>
      <c r="FN8" s="554"/>
      <c r="FO8" s="554"/>
      <c r="FP8" s="554"/>
      <c r="FQ8" s="554"/>
      <c r="FR8" s="554"/>
      <c r="FS8" s="554"/>
      <c r="FT8" s="554"/>
      <c r="FU8" s="554"/>
      <c r="FV8" s="554"/>
      <c r="FW8" s="554"/>
      <c r="FX8" s="554"/>
      <c r="FY8" s="554"/>
      <c r="FZ8" s="554"/>
      <c r="GA8" s="554"/>
      <c r="GB8" s="554"/>
      <c r="GC8" s="554"/>
      <c r="GD8" s="554"/>
      <c r="GE8" s="554"/>
      <c r="GF8" s="554"/>
      <c r="GG8" s="554"/>
      <c r="GH8" s="554"/>
      <c r="GI8" s="554"/>
      <c r="GJ8" s="554"/>
      <c r="GK8" s="554"/>
      <c r="GL8" s="554"/>
      <c r="GM8" s="554"/>
      <c r="GN8" s="554"/>
      <c r="GO8" s="554"/>
      <c r="GP8" s="554"/>
      <c r="GQ8" s="554"/>
      <c r="GR8" s="554"/>
      <c r="GS8" s="554"/>
      <c r="GT8" s="554"/>
      <c r="GU8" s="554"/>
      <c r="GV8" s="554"/>
      <c r="GW8" s="554"/>
      <c r="GX8" s="554"/>
      <c r="GY8" s="554"/>
      <c r="GZ8" s="554"/>
      <c r="HA8" s="554"/>
      <c r="HB8" s="554"/>
      <c r="HC8" s="554"/>
      <c r="HD8" s="554"/>
      <c r="HE8" s="554"/>
      <c r="HF8" s="554"/>
      <c r="HG8" s="554"/>
      <c r="HH8" s="554"/>
      <c r="HI8" s="554"/>
      <c r="HJ8" s="554"/>
      <c r="HK8" s="554"/>
      <c r="HL8" s="554"/>
      <c r="HM8" s="554"/>
      <c r="HN8" s="554"/>
      <c r="HO8" s="554"/>
      <c r="HP8" s="554"/>
      <c r="HQ8" s="554"/>
      <c r="HR8" s="554"/>
      <c r="HS8" s="554"/>
      <c r="HT8" s="554"/>
      <c r="HU8" s="554"/>
      <c r="HV8" s="554"/>
      <c r="HW8" s="554"/>
      <c r="HX8" s="554"/>
      <c r="HY8" s="554"/>
      <c r="HZ8" s="554"/>
      <c r="IA8" s="554"/>
      <c r="IB8" s="554"/>
      <c r="IC8" s="554"/>
      <c r="ID8" s="554"/>
      <c r="IE8" s="554"/>
      <c r="IF8" s="554"/>
      <c r="IG8" s="554"/>
      <c r="IH8" s="554"/>
      <c r="II8" s="554"/>
      <c r="IJ8" s="554"/>
      <c r="IK8" s="554"/>
      <c r="IL8" s="554"/>
      <c r="IM8" s="554"/>
      <c r="IN8" s="554"/>
      <c r="IO8" s="554"/>
      <c r="IP8" s="554"/>
      <c r="IQ8" s="554"/>
      <c r="IR8" s="554"/>
      <c r="IS8" s="554"/>
      <c r="IT8" s="554"/>
      <c r="IU8" s="554"/>
      <c r="IV8" s="554"/>
    </row>
    <row r="9" spans="1:256" ht="24.6" x14ac:dyDescent="0.25">
      <c r="A9" s="539">
        <v>1</v>
      </c>
      <c r="B9" s="725" t="s">
        <v>232</v>
      </c>
      <c r="C9" s="555">
        <f t="shared" ref="C9:AO9" si="0">C58+C61+C62+C63+C64+C65+C81</f>
        <v>17281692</v>
      </c>
      <c r="D9" s="555">
        <f t="shared" si="0"/>
        <v>4971920</v>
      </c>
      <c r="E9" s="555">
        <f t="shared" si="0"/>
        <v>1427</v>
      </c>
      <c r="F9" s="555">
        <f t="shared" si="0"/>
        <v>270818</v>
      </c>
      <c r="G9" s="555">
        <f t="shared" si="0"/>
        <v>1016</v>
      </c>
      <c r="H9" s="555">
        <f t="shared" si="0"/>
        <v>143988</v>
      </c>
      <c r="I9" s="555">
        <f t="shared" si="0"/>
        <v>1030</v>
      </c>
      <c r="J9" s="555">
        <f t="shared" si="0"/>
        <v>2381729</v>
      </c>
      <c r="K9" s="555">
        <f t="shared" si="0"/>
        <v>1356</v>
      </c>
      <c r="L9" s="555">
        <f t="shared" si="0"/>
        <v>1167651</v>
      </c>
      <c r="M9" s="555">
        <f t="shared" si="0"/>
        <v>3813</v>
      </c>
      <c r="N9" s="555">
        <f t="shared" si="0"/>
        <v>3820198</v>
      </c>
      <c r="O9" s="555">
        <f t="shared" si="0"/>
        <v>0</v>
      </c>
      <c r="P9" s="555">
        <f t="shared" si="0"/>
        <v>0</v>
      </c>
      <c r="Q9" s="555">
        <f t="shared" si="0"/>
        <v>0</v>
      </c>
      <c r="R9" s="555">
        <f t="shared" si="0"/>
        <v>0</v>
      </c>
      <c r="S9" s="555">
        <f t="shared" si="0"/>
        <v>0</v>
      </c>
      <c r="T9" s="555">
        <f t="shared" si="0"/>
        <v>0</v>
      </c>
      <c r="U9" s="555">
        <f t="shared" si="0"/>
        <v>0</v>
      </c>
      <c r="V9" s="555">
        <f t="shared" si="0"/>
        <v>0</v>
      </c>
      <c r="W9" s="555">
        <f t="shared" si="0"/>
        <v>0</v>
      </c>
      <c r="X9" s="555">
        <f t="shared" si="0"/>
        <v>0</v>
      </c>
      <c r="Y9" s="555">
        <f t="shared" si="0"/>
        <v>0</v>
      </c>
      <c r="Z9" s="555">
        <f t="shared" si="0"/>
        <v>0</v>
      </c>
      <c r="AA9" s="555">
        <f t="shared" si="0"/>
        <v>0</v>
      </c>
      <c r="AB9" s="555">
        <f t="shared" si="0"/>
        <v>0</v>
      </c>
      <c r="AC9" s="555">
        <f t="shared" si="0"/>
        <v>0</v>
      </c>
      <c r="AD9" s="555">
        <f t="shared" si="0"/>
        <v>0</v>
      </c>
      <c r="AE9" s="555">
        <f t="shared" si="0"/>
        <v>0</v>
      </c>
      <c r="AF9" s="555">
        <f t="shared" si="0"/>
        <v>0</v>
      </c>
      <c r="AG9" s="555">
        <f t="shared" si="0"/>
        <v>0</v>
      </c>
      <c r="AH9" s="555">
        <f t="shared" si="0"/>
        <v>0</v>
      </c>
      <c r="AI9" s="555">
        <f t="shared" si="0"/>
        <v>0</v>
      </c>
      <c r="AJ9" s="555">
        <f t="shared" si="0"/>
        <v>0</v>
      </c>
      <c r="AK9" s="555">
        <f t="shared" si="0"/>
        <v>0</v>
      </c>
      <c r="AL9" s="555">
        <f t="shared" si="0"/>
        <v>1065</v>
      </c>
      <c r="AM9" s="555">
        <f t="shared" si="0"/>
        <v>1151722</v>
      </c>
      <c r="AN9" s="555">
        <f t="shared" si="0"/>
        <v>4878</v>
      </c>
      <c r="AO9" s="539">
        <f t="shared" si="0"/>
        <v>4971920</v>
      </c>
      <c r="AP9" s="551"/>
      <c r="AQ9" s="551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3"/>
      <c r="BI9" s="553"/>
      <c r="BJ9" s="553"/>
      <c r="BK9" s="553"/>
      <c r="BL9" s="553"/>
      <c r="BM9" s="553"/>
      <c r="BN9" s="553"/>
      <c r="BO9" s="553"/>
      <c r="BP9" s="553"/>
      <c r="BQ9" s="553"/>
      <c r="BR9" s="553"/>
      <c r="BS9" s="553"/>
      <c r="BT9" s="553"/>
      <c r="BU9" s="553"/>
      <c r="BV9" s="553"/>
      <c r="BW9" s="553"/>
      <c r="BX9" s="553"/>
      <c r="BY9" s="553"/>
      <c r="BZ9" s="553"/>
      <c r="CA9" s="553"/>
      <c r="CB9" s="553"/>
      <c r="CC9" s="553"/>
      <c r="CD9" s="553"/>
      <c r="CE9" s="554"/>
      <c r="CF9" s="554"/>
      <c r="CG9" s="554"/>
      <c r="CH9" s="554"/>
      <c r="CI9" s="554"/>
      <c r="CJ9" s="554"/>
      <c r="CK9" s="554"/>
      <c r="CL9" s="554"/>
      <c r="CM9" s="554"/>
      <c r="CN9" s="554"/>
      <c r="CO9" s="554"/>
      <c r="CP9" s="554"/>
      <c r="CQ9" s="554"/>
      <c r="CR9" s="554"/>
      <c r="CS9" s="554"/>
      <c r="CT9" s="554"/>
      <c r="CU9" s="554"/>
      <c r="CV9" s="554"/>
      <c r="CW9" s="554"/>
      <c r="CX9" s="554"/>
      <c r="CY9" s="554"/>
      <c r="CZ9" s="554"/>
      <c r="DA9" s="554"/>
      <c r="DB9" s="554"/>
      <c r="DC9" s="554"/>
      <c r="DD9" s="554"/>
      <c r="DE9" s="554"/>
      <c r="DF9" s="554"/>
      <c r="DG9" s="554"/>
      <c r="DH9" s="554"/>
      <c r="DI9" s="554"/>
      <c r="DJ9" s="554"/>
      <c r="DK9" s="554"/>
      <c r="DL9" s="554"/>
      <c r="DM9" s="554"/>
      <c r="DN9" s="554"/>
      <c r="DO9" s="554"/>
      <c r="DP9" s="554"/>
      <c r="DQ9" s="554"/>
      <c r="DR9" s="554"/>
      <c r="DS9" s="554"/>
      <c r="DT9" s="554"/>
      <c r="DU9" s="554"/>
      <c r="DV9" s="554"/>
      <c r="DW9" s="554"/>
      <c r="DX9" s="554"/>
      <c r="DY9" s="554"/>
      <c r="DZ9" s="554"/>
      <c r="EA9" s="554"/>
      <c r="EB9" s="554"/>
      <c r="EC9" s="554"/>
      <c r="ED9" s="554"/>
      <c r="EE9" s="554"/>
      <c r="EF9" s="554"/>
      <c r="EG9" s="554"/>
      <c r="EH9" s="554"/>
      <c r="EI9" s="554"/>
      <c r="EJ9" s="554"/>
      <c r="EK9" s="554"/>
      <c r="EL9" s="554"/>
      <c r="EM9" s="554"/>
      <c r="EN9" s="554"/>
      <c r="EO9" s="554"/>
      <c r="EP9" s="554"/>
      <c r="EQ9" s="554"/>
      <c r="ER9" s="554"/>
      <c r="ES9" s="554"/>
      <c r="ET9" s="554"/>
      <c r="EU9" s="554"/>
      <c r="EV9" s="554"/>
      <c r="EW9" s="554"/>
      <c r="EX9" s="554"/>
      <c r="EY9" s="554"/>
      <c r="EZ9" s="554"/>
      <c r="FA9" s="554"/>
      <c r="FB9" s="554"/>
      <c r="FC9" s="554"/>
      <c r="FD9" s="554"/>
      <c r="FE9" s="554"/>
      <c r="FF9" s="554"/>
      <c r="FG9" s="554"/>
      <c r="FH9" s="554"/>
      <c r="FI9" s="554"/>
      <c r="FJ9" s="554"/>
      <c r="FK9" s="554"/>
      <c r="FL9" s="554"/>
      <c r="FM9" s="554"/>
      <c r="FN9" s="554"/>
      <c r="FO9" s="554"/>
      <c r="FP9" s="554"/>
      <c r="FQ9" s="554"/>
      <c r="FR9" s="554"/>
      <c r="FS9" s="554"/>
      <c r="FT9" s="554"/>
      <c r="FU9" s="554"/>
      <c r="FV9" s="554"/>
      <c r="FW9" s="554"/>
      <c r="FX9" s="554"/>
      <c r="FY9" s="554"/>
      <c r="FZ9" s="554"/>
      <c r="GA9" s="554"/>
      <c r="GB9" s="554"/>
      <c r="GC9" s="554"/>
      <c r="GD9" s="554"/>
      <c r="GE9" s="554"/>
      <c r="GF9" s="554"/>
      <c r="GG9" s="554"/>
      <c r="GH9" s="554"/>
      <c r="GI9" s="554"/>
      <c r="GJ9" s="554"/>
      <c r="GK9" s="554"/>
      <c r="GL9" s="554"/>
      <c r="GM9" s="554"/>
      <c r="GN9" s="554"/>
      <c r="GO9" s="554"/>
      <c r="GP9" s="554"/>
      <c r="GQ9" s="554"/>
      <c r="GR9" s="554"/>
      <c r="GS9" s="554"/>
      <c r="GT9" s="554"/>
      <c r="GU9" s="554"/>
      <c r="GV9" s="554"/>
      <c r="GW9" s="554"/>
      <c r="GX9" s="554"/>
      <c r="GY9" s="554"/>
      <c r="GZ9" s="554"/>
      <c r="HA9" s="554"/>
      <c r="HB9" s="554"/>
      <c r="HC9" s="554"/>
      <c r="HD9" s="554"/>
      <c r="HE9" s="554"/>
      <c r="HF9" s="554"/>
      <c r="HG9" s="554"/>
      <c r="HH9" s="554"/>
      <c r="HI9" s="554"/>
      <c r="HJ9" s="554"/>
      <c r="HK9" s="554"/>
      <c r="HL9" s="554"/>
      <c r="HM9" s="554"/>
      <c r="HN9" s="554"/>
      <c r="HO9" s="554"/>
      <c r="HP9" s="554"/>
      <c r="HQ9" s="554"/>
      <c r="HR9" s="554"/>
      <c r="HS9" s="554"/>
      <c r="HT9" s="554"/>
      <c r="HU9" s="554"/>
      <c r="HV9" s="554"/>
      <c r="HW9" s="554"/>
      <c r="HX9" s="554"/>
      <c r="HY9" s="554"/>
      <c r="HZ9" s="554"/>
      <c r="IA9" s="554"/>
      <c r="IB9" s="554"/>
      <c r="IC9" s="554"/>
      <c r="ID9" s="554"/>
      <c r="IE9" s="554"/>
      <c r="IF9" s="554"/>
      <c r="IG9" s="554"/>
      <c r="IH9" s="554"/>
      <c r="II9" s="554"/>
      <c r="IJ9" s="554"/>
      <c r="IK9" s="554"/>
      <c r="IL9" s="554"/>
      <c r="IM9" s="554"/>
      <c r="IN9" s="554"/>
      <c r="IO9" s="554"/>
      <c r="IP9" s="554"/>
      <c r="IQ9" s="554"/>
      <c r="IR9" s="554"/>
      <c r="IS9" s="554"/>
      <c r="IT9" s="554"/>
      <c r="IU9" s="554"/>
      <c r="IV9" s="554"/>
    </row>
    <row r="10" spans="1:256" ht="24.6" x14ac:dyDescent="0.25">
      <c r="A10" s="539">
        <v>2</v>
      </c>
      <c r="B10" s="540" t="s">
        <v>231</v>
      </c>
      <c r="C10" s="555">
        <f>C59</f>
        <v>182900</v>
      </c>
      <c r="D10" s="555">
        <f t="shared" ref="D10:AO10" si="1">D59</f>
        <v>139400</v>
      </c>
      <c r="E10" s="555">
        <f t="shared" si="1"/>
        <v>10</v>
      </c>
      <c r="F10" s="555">
        <f t="shared" si="1"/>
        <v>3800</v>
      </c>
      <c r="G10" s="555">
        <f t="shared" si="1"/>
        <v>10</v>
      </c>
      <c r="H10" s="555">
        <f t="shared" si="1"/>
        <v>3800</v>
      </c>
      <c r="I10" s="555">
        <f t="shared" si="1"/>
        <v>100</v>
      </c>
      <c r="J10" s="555">
        <f t="shared" si="1"/>
        <v>38900</v>
      </c>
      <c r="K10" s="555">
        <f t="shared" si="1"/>
        <v>140</v>
      </c>
      <c r="L10" s="555">
        <f t="shared" si="1"/>
        <v>77500</v>
      </c>
      <c r="M10" s="555">
        <f t="shared" si="1"/>
        <v>250</v>
      </c>
      <c r="N10" s="555">
        <f t="shared" si="1"/>
        <v>120200</v>
      </c>
      <c r="O10" s="555">
        <f t="shared" si="1"/>
        <v>0</v>
      </c>
      <c r="P10" s="555">
        <f t="shared" si="1"/>
        <v>0</v>
      </c>
      <c r="Q10" s="555">
        <f t="shared" si="1"/>
        <v>0</v>
      </c>
      <c r="R10" s="555">
        <f t="shared" si="1"/>
        <v>0</v>
      </c>
      <c r="S10" s="555">
        <f t="shared" si="1"/>
        <v>0</v>
      </c>
      <c r="T10" s="555">
        <f t="shared" si="1"/>
        <v>0</v>
      </c>
      <c r="U10" s="555">
        <f t="shared" si="1"/>
        <v>0</v>
      </c>
      <c r="V10" s="555">
        <f t="shared" si="1"/>
        <v>0</v>
      </c>
      <c r="W10" s="555">
        <f t="shared" si="1"/>
        <v>0</v>
      </c>
      <c r="X10" s="555">
        <f t="shared" si="1"/>
        <v>0</v>
      </c>
      <c r="Y10" s="555">
        <f t="shared" si="1"/>
        <v>0</v>
      </c>
      <c r="Z10" s="555">
        <f t="shared" si="1"/>
        <v>0</v>
      </c>
      <c r="AA10" s="555">
        <f t="shared" si="1"/>
        <v>0</v>
      </c>
      <c r="AB10" s="555">
        <f t="shared" si="1"/>
        <v>0</v>
      </c>
      <c r="AC10" s="555">
        <f t="shared" si="1"/>
        <v>0</v>
      </c>
      <c r="AD10" s="555">
        <f t="shared" si="1"/>
        <v>0</v>
      </c>
      <c r="AE10" s="555">
        <f t="shared" si="1"/>
        <v>0</v>
      </c>
      <c r="AF10" s="555">
        <f t="shared" si="1"/>
        <v>0</v>
      </c>
      <c r="AG10" s="555">
        <f t="shared" si="1"/>
        <v>0</v>
      </c>
      <c r="AH10" s="555">
        <f t="shared" si="1"/>
        <v>0</v>
      </c>
      <c r="AI10" s="555">
        <f t="shared" si="1"/>
        <v>0</v>
      </c>
      <c r="AJ10" s="555">
        <f t="shared" si="1"/>
        <v>0</v>
      </c>
      <c r="AK10" s="555">
        <f t="shared" si="1"/>
        <v>0</v>
      </c>
      <c r="AL10" s="555">
        <f t="shared" si="1"/>
        <v>5</v>
      </c>
      <c r="AM10" s="555">
        <f t="shared" si="1"/>
        <v>19200</v>
      </c>
      <c r="AN10" s="555">
        <f t="shared" si="1"/>
        <v>255</v>
      </c>
      <c r="AO10" s="539">
        <f t="shared" si="1"/>
        <v>139400</v>
      </c>
      <c r="AP10" s="551"/>
      <c r="AQ10" s="551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3"/>
      <c r="BY10" s="553"/>
      <c r="BZ10" s="553"/>
      <c r="CA10" s="553"/>
      <c r="CB10" s="553"/>
      <c r="CC10" s="553"/>
      <c r="CD10" s="553"/>
      <c r="CE10" s="554"/>
      <c r="CF10" s="554"/>
      <c r="CG10" s="554"/>
      <c r="CH10" s="554"/>
      <c r="CI10" s="554"/>
      <c r="CJ10" s="554"/>
      <c r="CK10" s="554"/>
      <c r="CL10" s="554"/>
      <c r="CM10" s="554"/>
      <c r="CN10" s="554"/>
      <c r="CO10" s="554"/>
      <c r="CP10" s="554"/>
      <c r="CQ10" s="554"/>
      <c r="CR10" s="554"/>
      <c r="CS10" s="554"/>
      <c r="CT10" s="554"/>
      <c r="CU10" s="554"/>
      <c r="CV10" s="554"/>
      <c r="CW10" s="554"/>
      <c r="CX10" s="554"/>
      <c r="CY10" s="554"/>
      <c r="CZ10" s="554"/>
      <c r="DA10" s="554"/>
      <c r="DB10" s="554"/>
      <c r="DC10" s="554"/>
      <c r="DD10" s="554"/>
      <c r="DE10" s="554"/>
      <c r="DF10" s="554"/>
      <c r="DG10" s="554"/>
      <c r="DH10" s="554"/>
      <c r="DI10" s="554"/>
      <c r="DJ10" s="554"/>
      <c r="DK10" s="554"/>
      <c r="DL10" s="554"/>
      <c r="DM10" s="554"/>
      <c r="DN10" s="554"/>
      <c r="DO10" s="554"/>
      <c r="DP10" s="554"/>
      <c r="DQ10" s="554"/>
      <c r="DR10" s="554"/>
      <c r="DS10" s="554"/>
      <c r="DT10" s="554"/>
      <c r="DU10" s="554"/>
      <c r="DV10" s="554"/>
      <c r="DW10" s="554"/>
      <c r="DX10" s="554"/>
      <c r="DY10" s="554"/>
      <c r="DZ10" s="554"/>
      <c r="EA10" s="554"/>
      <c r="EB10" s="554"/>
      <c r="EC10" s="554"/>
      <c r="ED10" s="554"/>
      <c r="EE10" s="554"/>
      <c r="EF10" s="554"/>
      <c r="EG10" s="554"/>
      <c r="EH10" s="554"/>
      <c r="EI10" s="554"/>
      <c r="EJ10" s="554"/>
      <c r="EK10" s="554"/>
      <c r="EL10" s="554"/>
      <c r="EM10" s="554"/>
      <c r="EN10" s="554"/>
      <c r="EO10" s="554"/>
      <c r="EP10" s="554"/>
      <c r="EQ10" s="554"/>
      <c r="ER10" s="554"/>
      <c r="ES10" s="554"/>
      <c r="ET10" s="554"/>
      <c r="EU10" s="554"/>
      <c r="EV10" s="554"/>
      <c r="EW10" s="554"/>
      <c r="EX10" s="554"/>
      <c r="EY10" s="554"/>
      <c r="EZ10" s="554"/>
      <c r="FA10" s="554"/>
      <c r="FB10" s="554"/>
      <c r="FC10" s="554"/>
      <c r="FD10" s="554"/>
      <c r="FE10" s="554"/>
      <c r="FF10" s="554"/>
      <c r="FG10" s="554"/>
      <c r="FH10" s="554"/>
      <c r="FI10" s="554"/>
      <c r="FJ10" s="554"/>
      <c r="FK10" s="554"/>
      <c r="FL10" s="554"/>
      <c r="FM10" s="554"/>
      <c r="FN10" s="554"/>
      <c r="FO10" s="554"/>
      <c r="FP10" s="554"/>
      <c r="FQ10" s="554"/>
      <c r="FR10" s="554"/>
      <c r="FS10" s="554"/>
      <c r="FT10" s="554"/>
      <c r="FU10" s="554"/>
      <c r="FV10" s="554"/>
      <c r="FW10" s="554"/>
      <c r="FX10" s="554"/>
      <c r="FY10" s="554"/>
      <c r="FZ10" s="554"/>
      <c r="GA10" s="554"/>
      <c r="GB10" s="554"/>
      <c r="GC10" s="554"/>
      <c r="GD10" s="554"/>
      <c r="GE10" s="554"/>
      <c r="GF10" s="554"/>
      <c r="GG10" s="554"/>
      <c r="GH10" s="554"/>
      <c r="GI10" s="554"/>
      <c r="GJ10" s="554"/>
      <c r="GK10" s="554"/>
      <c r="GL10" s="554"/>
      <c r="GM10" s="554"/>
      <c r="GN10" s="554"/>
      <c r="GO10" s="554"/>
      <c r="GP10" s="554"/>
      <c r="GQ10" s="554"/>
      <c r="GR10" s="554"/>
      <c r="GS10" s="554"/>
      <c r="GT10" s="554"/>
      <c r="GU10" s="554"/>
      <c r="GV10" s="554"/>
      <c r="GW10" s="554"/>
      <c r="GX10" s="554"/>
      <c r="GY10" s="554"/>
      <c r="GZ10" s="554"/>
      <c r="HA10" s="554"/>
      <c r="HB10" s="554"/>
      <c r="HC10" s="554"/>
      <c r="HD10" s="554"/>
      <c r="HE10" s="554"/>
      <c r="HF10" s="554"/>
      <c r="HG10" s="554"/>
      <c r="HH10" s="554"/>
      <c r="HI10" s="554"/>
      <c r="HJ10" s="554"/>
      <c r="HK10" s="554"/>
      <c r="HL10" s="554"/>
      <c r="HM10" s="554"/>
      <c r="HN10" s="554"/>
      <c r="HO10" s="554"/>
      <c r="HP10" s="554"/>
      <c r="HQ10" s="554"/>
      <c r="HR10" s="554"/>
      <c r="HS10" s="554"/>
      <c r="HT10" s="554"/>
      <c r="HU10" s="554"/>
      <c r="HV10" s="554"/>
      <c r="HW10" s="554"/>
      <c r="HX10" s="554"/>
      <c r="HY10" s="554"/>
      <c r="HZ10" s="554"/>
      <c r="IA10" s="554"/>
      <c r="IB10" s="554"/>
      <c r="IC10" s="554"/>
      <c r="ID10" s="554"/>
      <c r="IE10" s="554"/>
      <c r="IF10" s="554"/>
      <c r="IG10" s="554"/>
      <c r="IH10" s="554"/>
      <c r="II10" s="554"/>
      <c r="IJ10" s="554"/>
      <c r="IK10" s="554"/>
      <c r="IL10" s="554"/>
      <c r="IM10" s="554"/>
      <c r="IN10" s="554"/>
      <c r="IO10" s="554"/>
      <c r="IP10" s="554"/>
      <c r="IQ10" s="554"/>
      <c r="IR10" s="554"/>
      <c r="IS10" s="554"/>
      <c r="IT10" s="554"/>
      <c r="IU10" s="554"/>
      <c r="IV10" s="554"/>
    </row>
    <row r="11" spans="1:256" ht="24.6" x14ac:dyDescent="0.25">
      <c r="A11" s="539">
        <v>3</v>
      </c>
      <c r="B11" s="540" t="s">
        <v>257</v>
      </c>
      <c r="C11" s="555">
        <f>C60</f>
        <v>116700</v>
      </c>
      <c r="D11" s="555">
        <f t="shared" ref="D11:AO11" si="2">D60</f>
        <v>167330</v>
      </c>
      <c r="E11" s="555">
        <f t="shared" si="2"/>
        <v>0</v>
      </c>
      <c r="F11" s="555">
        <f t="shared" si="2"/>
        <v>0</v>
      </c>
      <c r="G11" s="555">
        <f t="shared" si="2"/>
        <v>0</v>
      </c>
      <c r="H11" s="555">
        <f t="shared" si="2"/>
        <v>0</v>
      </c>
      <c r="I11" s="555">
        <f t="shared" si="2"/>
        <v>31</v>
      </c>
      <c r="J11" s="555">
        <f t="shared" si="2"/>
        <v>1661</v>
      </c>
      <c r="K11" s="555">
        <f t="shared" si="2"/>
        <v>182</v>
      </c>
      <c r="L11" s="555">
        <f t="shared" si="2"/>
        <v>120787</v>
      </c>
      <c r="M11" s="555">
        <f t="shared" si="2"/>
        <v>213</v>
      </c>
      <c r="N11" s="555">
        <f t="shared" si="2"/>
        <v>122448</v>
      </c>
      <c r="O11" s="555">
        <f t="shared" si="2"/>
        <v>0</v>
      </c>
      <c r="P11" s="555">
        <f t="shared" si="2"/>
        <v>0</v>
      </c>
      <c r="Q11" s="555">
        <f t="shared" si="2"/>
        <v>0</v>
      </c>
      <c r="R11" s="555">
        <f t="shared" si="2"/>
        <v>0</v>
      </c>
      <c r="S11" s="555">
        <f t="shared" si="2"/>
        <v>0</v>
      </c>
      <c r="T11" s="555">
        <f t="shared" si="2"/>
        <v>0</v>
      </c>
      <c r="U11" s="555">
        <f t="shared" si="2"/>
        <v>0</v>
      </c>
      <c r="V11" s="555">
        <f t="shared" si="2"/>
        <v>0</v>
      </c>
      <c r="W11" s="555">
        <f t="shared" si="2"/>
        <v>0</v>
      </c>
      <c r="X11" s="555">
        <f t="shared" si="2"/>
        <v>0</v>
      </c>
      <c r="Y11" s="555">
        <f t="shared" si="2"/>
        <v>0</v>
      </c>
      <c r="Z11" s="555">
        <f t="shared" si="2"/>
        <v>0</v>
      </c>
      <c r="AA11" s="555">
        <f t="shared" si="2"/>
        <v>0</v>
      </c>
      <c r="AB11" s="555">
        <f t="shared" si="2"/>
        <v>0</v>
      </c>
      <c r="AC11" s="555">
        <f t="shared" si="2"/>
        <v>0</v>
      </c>
      <c r="AD11" s="555">
        <f t="shared" si="2"/>
        <v>0</v>
      </c>
      <c r="AE11" s="555">
        <f t="shared" si="2"/>
        <v>0</v>
      </c>
      <c r="AF11" s="555">
        <f t="shared" si="2"/>
        <v>0</v>
      </c>
      <c r="AG11" s="555">
        <f t="shared" si="2"/>
        <v>0</v>
      </c>
      <c r="AH11" s="555">
        <f t="shared" si="2"/>
        <v>0</v>
      </c>
      <c r="AI11" s="555">
        <f t="shared" si="2"/>
        <v>0</v>
      </c>
      <c r="AJ11" s="555">
        <f t="shared" si="2"/>
        <v>0</v>
      </c>
      <c r="AK11" s="555">
        <f t="shared" si="2"/>
        <v>0</v>
      </c>
      <c r="AL11" s="555">
        <f t="shared" si="2"/>
        <v>110</v>
      </c>
      <c r="AM11" s="555">
        <f t="shared" si="2"/>
        <v>44882</v>
      </c>
      <c r="AN11" s="555">
        <f t="shared" si="2"/>
        <v>323</v>
      </c>
      <c r="AO11" s="539">
        <f t="shared" si="2"/>
        <v>167330</v>
      </c>
      <c r="AP11" s="551"/>
      <c r="AQ11" s="551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3"/>
      <c r="BY11" s="553"/>
      <c r="BZ11" s="553"/>
      <c r="CA11" s="553"/>
      <c r="CB11" s="553"/>
      <c r="CC11" s="553"/>
      <c r="CD11" s="553"/>
      <c r="CE11" s="554"/>
      <c r="CF11" s="554"/>
      <c r="CG11" s="554"/>
      <c r="CH11" s="554"/>
      <c r="CI11" s="554"/>
      <c r="CJ11" s="554"/>
      <c r="CK11" s="554"/>
      <c r="CL11" s="554"/>
      <c r="CM11" s="554"/>
      <c r="CN11" s="554"/>
      <c r="CO11" s="554"/>
      <c r="CP11" s="554"/>
      <c r="CQ11" s="554"/>
      <c r="CR11" s="554"/>
      <c r="CS11" s="554"/>
      <c r="CT11" s="554"/>
      <c r="CU11" s="554"/>
      <c r="CV11" s="554"/>
      <c r="CW11" s="554"/>
      <c r="CX11" s="554"/>
      <c r="CY11" s="554"/>
      <c r="CZ11" s="554"/>
      <c r="DA11" s="554"/>
      <c r="DB11" s="554"/>
      <c r="DC11" s="554"/>
      <c r="DD11" s="554"/>
      <c r="DE11" s="554"/>
      <c r="DF11" s="554"/>
      <c r="DG11" s="554"/>
      <c r="DH11" s="554"/>
      <c r="DI11" s="554"/>
      <c r="DJ11" s="554"/>
      <c r="DK11" s="554"/>
      <c r="DL11" s="554"/>
      <c r="DM11" s="554"/>
      <c r="DN11" s="554"/>
      <c r="DO11" s="554"/>
      <c r="DP11" s="554"/>
      <c r="DQ11" s="554"/>
      <c r="DR11" s="554"/>
      <c r="DS11" s="554"/>
      <c r="DT11" s="554"/>
      <c r="DU11" s="554"/>
      <c r="DV11" s="554"/>
      <c r="DW11" s="554"/>
      <c r="DX11" s="554"/>
      <c r="DY11" s="554"/>
      <c r="DZ11" s="554"/>
      <c r="EA11" s="554"/>
      <c r="EB11" s="554"/>
      <c r="EC11" s="554"/>
      <c r="ED11" s="554"/>
      <c r="EE11" s="554"/>
      <c r="EF11" s="554"/>
      <c r="EG11" s="554"/>
      <c r="EH11" s="554"/>
      <c r="EI11" s="554"/>
      <c r="EJ11" s="554"/>
      <c r="EK11" s="554"/>
      <c r="EL11" s="554"/>
      <c r="EM11" s="554"/>
      <c r="EN11" s="554"/>
      <c r="EO11" s="554"/>
      <c r="EP11" s="554"/>
      <c r="EQ11" s="554"/>
      <c r="ER11" s="554"/>
      <c r="ES11" s="554"/>
      <c r="ET11" s="554"/>
      <c r="EU11" s="554"/>
      <c r="EV11" s="554"/>
      <c r="EW11" s="554"/>
      <c r="EX11" s="554"/>
      <c r="EY11" s="554"/>
      <c r="EZ11" s="554"/>
      <c r="FA11" s="554"/>
      <c r="FB11" s="554"/>
      <c r="FC11" s="554"/>
      <c r="FD11" s="554"/>
      <c r="FE11" s="554"/>
      <c r="FF11" s="554"/>
      <c r="FG11" s="554"/>
      <c r="FH11" s="554"/>
      <c r="FI11" s="554"/>
      <c r="FJ11" s="554"/>
      <c r="FK11" s="554"/>
      <c r="FL11" s="554"/>
      <c r="FM11" s="554"/>
      <c r="FN11" s="554"/>
      <c r="FO11" s="554"/>
      <c r="FP11" s="554"/>
      <c r="FQ11" s="554"/>
      <c r="FR11" s="554"/>
      <c r="FS11" s="554"/>
      <c r="FT11" s="554"/>
      <c r="FU11" s="554"/>
      <c r="FV11" s="554"/>
      <c r="FW11" s="554"/>
      <c r="FX11" s="554"/>
      <c r="FY11" s="554"/>
      <c r="FZ11" s="554"/>
      <c r="GA11" s="554"/>
      <c r="GB11" s="554"/>
      <c r="GC11" s="554"/>
      <c r="GD11" s="554"/>
      <c r="GE11" s="554"/>
      <c r="GF11" s="554"/>
      <c r="GG11" s="554"/>
      <c r="GH11" s="554"/>
      <c r="GI11" s="554"/>
      <c r="GJ11" s="554"/>
      <c r="GK11" s="554"/>
      <c r="GL11" s="554"/>
      <c r="GM11" s="554"/>
      <c r="GN11" s="554"/>
      <c r="GO11" s="554"/>
      <c r="GP11" s="554"/>
      <c r="GQ11" s="554"/>
      <c r="GR11" s="554"/>
      <c r="GS11" s="554"/>
      <c r="GT11" s="554"/>
      <c r="GU11" s="554"/>
      <c r="GV11" s="554"/>
      <c r="GW11" s="554"/>
      <c r="GX11" s="554"/>
      <c r="GY11" s="554"/>
      <c r="GZ11" s="554"/>
      <c r="HA11" s="554"/>
      <c r="HB11" s="554"/>
      <c r="HC11" s="554"/>
      <c r="HD11" s="554"/>
      <c r="HE11" s="554"/>
      <c r="HF11" s="554"/>
      <c r="HG11" s="554"/>
      <c r="HH11" s="554"/>
      <c r="HI11" s="554"/>
      <c r="HJ11" s="554"/>
      <c r="HK11" s="554"/>
      <c r="HL11" s="554"/>
      <c r="HM11" s="554"/>
      <c r="HN11" s="554"/>
      <c r="HO11" s="554"/>
      <c r="HP11" s="554"/>
      <c r="HQ11" s="554"/>
      <c r="HR11" s="554"/>
      <c r="HS11" s="554"/>
      <c r="HT11" s="554"/>
      <c r="HU11" s="554"/>
      <c r="HV11" s="554"/>
      <c r="HW11" s="554"/>
      <c r="HX11" s="554"/>
      <c r="HY11" s="554"/>
      <c r="HZ11" s="554"/>
      <c r="IA11" s="554"/>
      <c r="IB11" s="554"/>
      <c r="IC11" s="554"/>
      <c r="ID11" s="554"/>
      <c r="IE11" s="554"/>
      <c r="IF11" s="554"/>
      <c r="IG11" s="554"/>
      <c r="IH11" s="554"/>
      <c r="II11" s="554"/>
      <c r="IJ11" s="554"/>
      <c r="IK11" s="554"/>
      <c r="IL11" s="554"/>
      <c r="IM11" s="554"/>
      <c r="IN11" s="554"/>
      <c r="IO11" s="554"/>
      <c r="IP11" s="554"/>
      <c r="IQ11" s="554"/>
      <c r="IR11" s="554"/>
      <c r="IS11" s="554"/>
      <c r="IT11" s="554"/>
      <c r="IU11" s="554"/>
      <c r="IV11" s="554"/>
    </row>
    <row r="12" spans="1:256" ht="24.6" x14ac:dyDescent="0.25">
      <c r="A12" s="539">
        <v>4</v>
      </c>
      <c r="B12" s="540" t="s">
        <v>233</v>
      </c>
      <c r="C12" s="555">
        <f>C66</f>
        <v>144949</v>
      </c>
      <c r="D12" s="555">
        <f>D66</f>
        <v>125118</v>
      </c>
      <c r="E12" s="555">
        <f t="shared" ref="E12:AO12" si="3">E66</f>
        <v>21</v>
      </c>
      <c r="F12" s="555">
        <f t="shared" si="3"/>
        <v>1660</v>
      </c>
      <c r="G12" s="555">
        <f t="shared" si="3"/>
        <v>4</v>
      </c>
      <c r="H12" s="555">
        <f t="shared" si="3"/>
        <v>302</v>
      </c>
      <c r="I12" s="555">
        <f t="shared" si="3"/>
        <v>76</v>
      </c>
      <c r="J12" s="555">
        <f t="shared" si="3"/>
        <v>49132</v>
      </c>
      <c r="K12" s="555">
        <f t="shared" si="3"/>
        <v>64</v>
      </c>
      <c r="L12" s="555">
        <f t="shared" si="3"/>
        <v>54854</v>
      </c>
      <c r="M12" s="555">
        <f t="shared" si="3"/>
        <v>161</v>
      </c>
      <c r="N12" s="555">
        <f t="shared" si="3"/>
        <v>105646</v>
      </c>
      <c r="O12" s="555">
        <f t="shared" si="3"/>
        <v>0</v>
      </c>
      <c r="P12" s="555">
        <f t="shared" si="3"/>
        <v>0</v>
      </c>
      <c r="Q12" s="555">
        <f t="shared" si="3"/>
        <v>0</v>
      </c>
      <c r="R12" s="555">
        <f t="shared" si="3"/>
        <v>0</v>
      </c>
      <c r="S12" s="555">
        <f t="shared" si="3"/>
        <v>0</v>
      </c>
      <c r="T12" s="555">
        <f t="shared" si="3"/>
        <v>0</v>
      </c>
      <c r="U12" s="555">
        <f t="shared" si="3"/>
        <v>0</v>
      </c>
      <c r="V12" s="555">
        <f t="shared" si="3"/>
        <v>0</v>
      </c>
      <c r="W12" s="555">
        <f t="shared" si="3"/>
        <v>0</v>
      </c>
      <c r="X12" s="555">
        <f t="shared" si="3"/>
        <v>0</v>
      </c>
      <c r="Y12" s="555">
        <f t="shared" si="3"/>
        <v>0</v>
      </c>
      <c r="Z12" s="555">
        <f t="shared" si="3"/>
        <v>0</v>
      </c>
      <c r="AA12" s="555">
        <f t="shared" si="3"/>
        <v>0</v>
      </c>
      <c r="AB12" s="555">
        <f t="shared" si="3"/>
        <v>0</v>
      </c>
      <c r="AC12" s="555">
        <f t="shared" si="3"/>
        <v>0</v>
      </c>
      <c r="AD12" s="555">
        <f t="shared" si="3"/>
        <v>0</v>
      </c>
      <c r="AE12" s="555">
        <f t="shared" si="3"/>
        <v>0</v>
      </c>
      <c r="AF12" s="555">
        <f t="shared" si="3"/>
        <v>0</v>
      </c>
      <c r="AG12" s="555">
        <f t="shared" si="3"/>
        <v>0</v>
      </c>
      <c r="AH12" s="555">
        <f t="shared" si="3"/>
        <v>0</v>
      </c>
      <c r="AI12" s="555">
        <f t="shared" si="3"/>
        <v>0</v>
      </c>
      <c r="AJ12" s="555">
        <f t="shared" si="3"/>
        <v>0</v>
      </c>
      <c r="AK12" s="555">
        <f t="shared" si="3"/>
        <v>0</v>
      </c>
      <c r="AL12" s="555">
        <f t="shared" si="3"/>
        <v>55</v>
      </c>
      <c r="AM12" s="555">
        <f t="shared" si="3"/>
        <v>19472</v>
      </c>
      <c r="AN12" s="555">
        <f t="shared" si="3"/>
        <v>216</v>
      </c>
      <c r="AO12" s="539">
        <f t="shared" si="3"/>
        <v>125118</v>
      </c>
      <c r="AP12" s="551"/>
      <c r="AQ12" s="551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3"/>
      <c r="BY12" s="553"/>
      <c r="BZ12" s="553"/>
      <c r="CA12" s="553"/>
      <c r="CB12" s="553"/>
      <c r="CC12" s="553"/>
      <c r="CD12" s="553"/>
      <c r="CE12" s="554"/>
      <c r="CF12" s="554"/>
      <c r="CG12" s="554"/>
      <c r="CH12" s="554"/>
      <c r="CI12" s="554"/>
      <c r="CJ12" s="554"/>
      <c r="CK12" s="554"/>
      <c r="CL12" s="554"/>
      <c r="CM12" s="554"/>
      <c r="CN12" s="554"/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554"/>
      <c r="CZ12" s="554"/>
      <c r="DA12" s="554"/>
      <c r="DB12" s="554"/>
      <c r="DC12" s="554"/>
      <c r="DD12" s="554"/>
      <c r="DE12" s="554"/>
      <c r="DF12" s="554"/>
      <c r="DG12" s="554"/>
      <c r="DH12" s="554"/>
      <c r="DI12" s="554"/>
      <c r="DJ12" s="554"/>
      <c r="DK12" s="554"/>
      <c r="DL12" s="554"/>
      <c r="DM12" s="554"/>
      <c r="DN12" s="554"/>
      <c r="DO12" s="554"/>
      <c r="DP12" s="554"/>
      <c r="DQ12" s="554"/>
      <c r="DR12" s="554"/>
      <c r="DS12" s="554"/>
      <c r="DT12" s="554"/>
      <c r="DU12" s="554"/>
      <c r="DV12" s="554"/>
      <c r="DW12" s="554"/>
      <c r="DX12" s="554"/>
      <c r="DY12" s="554"/>
      <c r="DZ12" s="554"/>
      <c r="EA12" s="554"/>
      <c r="EB12" s="554"/>
      <c r="EC12" s="554"/>
      <c r="ED12" s="554"/>
      <c r="EE12" s="554"/>
      <c r="EF12" s="554"/>
      <c r="EG12" s="554"/>
      <c r="EH12" s="554"/>
      <c r="EI12" s="554"/>
      <c r="EJ12" s="554"/>
      <c r="EK12" s="554"/>
      <c r="EL12" s="554"/>
      <c r="EM12" s="554"/>
      <c r="EN12" s="554"/>
      <c r="EO12" s="554"/>
      <c r="EP12" s="554"/>
      <c r="EQ12" s="554"/>
      <c r="ER12" s="554"/>
      <c r="ES12" s="554"/>
      <c r="ET12" s="554"/>
      <c r="EU12" s="554"/>
      <c r="EV12" s="554"/>
      <c r="EW12" s="554"/>
      <c r="EX12" s="554"/>
      <c r="EY12" s="554"/>
      <c r="EZ12" s="554"/>
      <c r="FA12" s="554"/>
      <c r="FB12" s="554"/>
      <c r="FC12" s="554"/>
      <c r="FD12" s="554"/>
      <c r="FE12" s="554"/>
      <c r="FF12" s="554"/>
      <c r="FG12" s="554"/>
      <c r="FH12" s="554"/>
      <c r="FI12" s="554"/>
      <c r="FJ12" s="554"/>
      <c r="FK12" s="554"/>
      <c r="FL12" s="554"/>
      <c r="FM12" s="554"/>
      <c r="FN12" s="554"/>
      <c r="FO12" s="554"/>
      <c r="FP12" s="554"/>
      <c r="FQ12" s="554"/>
      <c r="FR12" s="554"/>
      <c r="FS12" s="554"/>
      <c r="FT12" s="554"/>
      <c r="FU12" s="554"/>
      <c r="FV12" s="554"/>
      <c r="FW12" s="554"/>
      <c r="FX12" s="554"/>
      <c r="FY12" s="554"/>
      <c r="FZ12" s="554"/>
      <c r="GA12" s="554"/>
      <c r="GB12" s="554"/>
      <c r="GC12" s="554"/>
      <c r="GD12" s="554"/>
      <c r="GE12" s="554"/>
      <c r="GF12" s="554"/>
      <c r="GG12" s="554"/>
      <c r="GH12" s="554"/>
      <c r="GI12" s="554"/>
      <c r="GJ12" s="554"/>
      <c r="GK12" s="554"/>
      <c r="GL12" s="554"/>
      <c r="GM12" s="554"/>
      <c r="GN12" s="554"/>
      <c r="GO12" s="554"/>
      <c r="GP12" s="554"/>
      <c r="GQ12" s="554"/>
      <c r="GR12" s="554"/>
      <c r="GS12" s="554"/>
      <c r="GT12" s="554"/>
      <c r="GU12" s="554"/>
      <c r="GV12" s="554"/>
      <c r="GW12" s="554"/>
      <c r="GX12" s="554"/>
      <c r="GY12" s="554"/>
      <c r="GZ12" s="554"/>
      <c r="HA12" s="554"/>
      <c r="HB12" s="554"/>
      <c r="HC12" s="554"/>
      <c r="HD12" s="554"/>
      <c r="HE12" s="554"/>
      <c r="HF12" s="554"/>
      <c r="HG12" s="554"/>
      <c r="HH12" s="554"/>
      <c r="HI12" s="554"/>
      <c r="HJ12" s="554"/>
      <c r="HK12" s="554"/>
      <c r="HL12" s="554"/>
      <c r="HM12" s="554"/>
      <c r="HN12" s="554"/>
      <c r="HO12" s="554"/>
      <c r="HP12" s="554"/>
      <c r="HQ12" s="554"/>
      <c r="HR12" s="554"/>
      <c r="HS12" s="554"/>
      <c r="HT12" s="554"/>
      <c r="HU12" s="554"/>
      <c r="HV12" s="554"/>
      <c r="HW12" s="554"/>
      <c r="HX12" s="554"/>
      <c r="HY12" s="554"/>
      <c r="HZ12" s="554"/>
      <c r="IA12" s="554"/>
      <c r="IB12" s="554"/>
      <c r="IC12" s="554"/>
      <c r="ID12" s="554"/>
      <c r="IE12" s="554"/>
      <c r="IF12" s="554"/>
      <c r="IG12" s="554"/>
      <c r="IH12" s="554"/>
      <c r="II12" s="554"/>
      <c r="IJ12" s="554"/>
      <c r="IK12" s="554"/>
      <c r="IL12" s="554"/>
      <c r="IM12" s="554"/>
      <c r="IN12" s="554"/>
      <c r="IO12" s="554"/>
      <c r="IP12" s="554"/>
      <c r="IQ12" s="554"/>
      <c r="IR12" s="554"/>
      <c r="IS12" s="554"/>
      <c r="IT12" s="554"/>
      <c r="IU12" s="554"/>
      <c r="IV12" s="554"/>
    </row>
    <row r="13" spans="1:256" ht="24.6" x14ac:dyDescent="0.25">
      <c r="A13" s="539">
        <v>5</v>
      </c>
      <c r="B13" s="540" t="s">
        <v>234</v>
      </c>
      <c r="C13" s="555">
        <f>C67</f>
        <v>198908</v>
      </c>
      <c r="D13" s="555">
        <f t="shared" ref="D13:AO13" si="4">D67</f>
        <v>97898</v>
      </c>
      <c r="E13" s="555">
        <f t="shared" si="4"/>
        <v>2</v>
      </c>
      <c r="F13" s="555">
        <f t="shared" si="4"/>
        <v>72267</v>
      </c>
      <c r="G13" s="555">
        <f t="shared" si="4"/>
        <v>0</v>
      </c>
      <c r="H13" s="555">
        <f t="shared" si="4"/>
        <v>0</v>
      </c>
      <c r="I13" s="555">
        <f t="shared" si="4"/>
        <v>11</v>
      </c>
      <c r="J13" s="555">
        <f t="shared" si="4"/>
        <v>8257</v>
      </c>
      <c r="K13" s="555">
        <f t="shared" si="4"/>
        <v>22</v>
      </c>
      <c r="L13" s="555">
        <f t="shared" si="4"/>
        <v>14303</v>
      </c>
      <c r="M13" s="555">
        <f t="shared" si="4"/>
        <v>35</v>
      </c>
      <c r="N13" s="555">
        <f t="shared" si="4"/>
        <v>94827</v>
      </c>
      <c r="O13" s="555">
        <f t="shared" si="4"/>
        <v>0</v>
      </c>
      <c r="P13" s="555">
        <f t="shared" si="4"/>
        <v>0</v>
      </c>
      <c r="Q13" s="555">
        <f t="shared" si="4"/>
        <v>0</v>
      </c>
      <c r="R13" s="555">
        <f t="shared" si="4"/>
        <v>0</v>
      </c>
      <c r="S13" s="555">
        <f t="shared" si="4"/>
        <v>0</v>
      </c>
      <c r="T13" s="555">
        <f t="shared" si="4"/>
        <v>0</v>
      </c>
      <c r="U13" s="555">
        <f t="shared" si="4"/>
        <v>0</v>
      </c>
      <c r="V13" s="555">
        <f t="shared" si="4"/>
        <v>0</v>
      </c>
      <c r="W13" s="555">
        <f t="shared" si="4"/>
        <v>0</v>
      </c>
      <c r="X13" s="555">
        <f t="shared" si="4"/>
        <v>0</v>
      </c>
      <c r="Y13" s="555">
        <f t="shared" si="4"/>
        <v>0</v>
      </c>
      <c r="Z13" s="555">
        <f t="shared" si="4"/>
        <v>0</v>
      </c>
      <c r="AA13" s="555">
        <f t="shared" si="4"/>
        <v>0</v>
      </c>
      <c r="AB13" s="555">
        <f t="shared" si="4"/>
        <v>0</v>
      </c>
      <c r="AC13" s="555">
        <f t="shared" si="4"/>
        <v>0</v>
      </c>
      <c r="AD13" s="555">
        <f t="shared" si="4"/>
        <v>0</v>
      </c>
      <c r="AE13" s="555">
        <f t="shared" si="4"/>
        <v>0</v>
      </c>
      <c r="AF13" s="555">
        <f t="shared" si="4"/>
        <v>0</v>
      </c>
      <c r="AG13" s="555">
        <f t="shared" si="4"/>
        <v>0</v>
      </c>
      <c r="AH13" s="555">
        <f t="shared" si="4"/>
        <v>0</v>
      </c>
      <c r="AI13" s="555">
        <f t="shared" si="4"/>
        <v>0</v>
      </c>
      <c r="AJ13" s="555">
        <f t="shared" si="4"/>
        <v>0</v>
      </c>
      <c r="AK13" s="555">
        <f t="shared" si="4"/>
        <v>0</v>
      </c>
      <c r="AL13" s="555">
        <f t="shared" si="4"/>
        <v>9</v>
      </c>
      <c r="AM13" s="555">
        <f t="shared" si="4"/>
        <v>3071</v>
      </c>
      <c r="AN13" s="555">
        <f t="shared" si="4"/>
        <v>44</v>
      </c>
      <c r="AO13" s="539">
        <f t="shared" si="4"/>
        <v>97898</v>
      </c>
      <c r="AP13" s="551"/>
      <c r="AQ13" s="551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3"/>
      <c r="BI13" s="553"/>
      <c r="BJ13" s="553"/>
      <c r="BK13" s="553"/>
      <c r="BL13" s="553"/>
      <c r="BM13" s="553"/>
      <c r="BN13" s="553"/>
      <c r="BO13" s="553"/>
      <c r="BP13" s="553"/>
      <c r="BQ13" s="553"/>
      <c r="BR13" s="553"/>
      <c r="BS13" s="553"/>
      <c r="BT13" s="553"/>
      <c r="BU13" s="553"/>
      <c r="BV13" s="553"/>
      <c r="BW13" s="553"/>
      <c r="BX13" s="553"/>
      <c r="BY13" s="553"/>
      <c r="BZ13" s="553"/>
      <c r="CA13" s="553"/>
      <c r="CB13" s="553"/>
      <c r="CC13" s="553"/>
      <c r="CD13" s="553"/>
      <c r="CE13" s="554"/>
      <c r="CF13" s="554"/>
      <c r="CG13" s="554"/>
      <c r="CH13" s="554"/>
      <c r="CI13" s="554"/>
      <c r="CJ13" s="554"/>
      <c r="CK13" s="554"/>
      <c r="CL13" s="554"/>
      <c r="CM13" s="554"/>
      <c r="CN13" s="554"/>
      <c r="CO13" s="554"/>
      <c r="CP13" s="554"/>
      <c r="CQ13" s="554"/>
      <c r="CR13" s="554"/>
      <c r="CS13" s="554"/>
      <c r="CT13" s="554"/>
      <c r="CU13" s="554"/>
      <c r="CV13" s="554"/>
      <c r="CW13" s="554"/>
      <c r="CX13" s="554"/>
      <c r="CY13" s="554"/>
      <c r="CZ13" s="554"/>
      <c r="DA13" s="554"/>
      <c r="DB13" s="554"/>
      <c r="DC13" s="554"/>
      <c r="DD13" s="554"/>
      <c r="DE13" s="554"/>
      <c r="DF13" s="554"/>
      <c r="DG13" s="554"/>
      <c r="DH13" s="554"/>
      <c r="DI13" s="554"/>
      <c r="DJ13" s="554"/>
      <c r="DK13" s="554"/>
      <c r="DL13" s="554"/>
      <c r="DM13" s="554"/>
      <c r="DN13" s="554"/>
      <c r="DO13" s="554"/>
      <c r="DP13" s="554"/>
      <c r="DQ13" s="554"/>
      <c r="DR13" s="554"/>
      <c r="DS13" s="554"/>
      <c r="DT13" s="554"/>
      <c r="DU13" s="554"/>
      <c r="DV13" s="554"/>
      <c r="DW13" s="554"/>
      <c r="DX13" s="554"/>
      <c r="DY13" s="554"/>
      <c r="DZ13" s="554"/>
      <c r="EA13" s="554"/>
      <c r="EB13" s="554"/>
      <c r="EC13" s="554"/>
      <c r="ED13" s="554"/>
      <c r="EE13" s="554"/>
      <c r="EF13" s="554"/>
      <c r="EG13" s="554"/>
      <c r="EH13" s="554"/>
      <c r="EI13" s="554"/>
      <c r="EJ13" s="554"/>
      <c r="EK13" s="554"/>
      <c r="EL13" s="554"/>
      <c r="EM13" s="554"/>
      <c r="EN13" s="554"/>
      <c r="EO13" s="554"/>
      <c r="EP13" s="554"/>
      <c r="EQ13" s="554"/>
      <c r="ER13" s="554"/>
      <c r="ES13" s="554"/>
      <c r="ET13" s="554"/>
      <c r="EU13" s="554"/>
      <c r="EV13" s="554"/>
      <c r="EW13" s="554"/>
      <c r="EX13" s="554"/>
      <c r="EY13" s="554"/>
      <c r="EZ13" s="554"/>
      <c r="FA13" s="554"/>
      <c r="FB13" s="554"/>
      <c r="FC13" s="554"/>
      <c r="FD13" s="554"/>
      <c r="FE13" s="554"/>
      <c r="FF13" s="554"/>
      <c r="FG13" s="554"/>
      <c r="FH13" s="554"/>
      <c r="FI13" s="554"/>
      <c r="FJ13" s="554"/>
      <c r="FK13" s="554"/>
      <c r="FL13" s="554"/>
      <c r="FM13" s="554"/>
      <c r="FN13" s="554"/>
      <c r="FO13" s="554"/>
      <c r="FP13" s="554"/>
      <c r="FQ13" s="554"/>
      <c r="FR13" s="554"/>
      <c r="FS13" s="554"/>
      <c r="FT13" s="554"/>
      <c r="FU13" s="554"/>
      <c r="FV13" s="554"/>
      <c r="FW13" s="554"/>
      <c r="FX13" s="554"/>
      <c r="FY13" s="554"/>
      <c r="FZ13" s="554"/>
      <c r="GA13" s="554"/>
      <c r="GB13" s="554"/>
      <c r="GC13" s="554"/>
      <c r="GD13" s="554"/>
      <c r="GE13" s="554"/>
      <c r="GF13" s="554"/>
      <c r="GG13" s="554"/>
      <c r="GH13" s="554"/>
      <c r="GI13" s="554"/>
      <c r="GJ13" s="554"/>
      <c r="GK13" s="554"/>
      <c r="GL13" s="554"/>
      <c r="GM13" s="554"/>
      <c r="GN13" s="554"/>
      <c r="GO13" s="554"/>
      <c r="GP13" s="554"/>
      <c r="GQ13" s="554"/>
      <c r="GR13" s="554"/>
      <c r="GS13" s="554"/>
      <c r="GT13" s="554"/>
      <c r="GU13" s="554"/>
      <c r="GV13" s="554"/>
      <c r="GW13" s="554"/>
      <c r="GX13" s="554"/>
      <c r="GY13" s="554"/>
      <c r="GZ13" s="554"/>
      <c r="HA13" s="554"/>
      <c r="HB13" s="554"/>
      <c r="HC13" s="554"/>
      <c r="HD13" s="554"/>
      <c r="HE13" s="554"/>
      <c r="HF13" s="554"/>
      <c r="HG13" s="554"/>
      <c r="HH13" s="554"/>
      <c r="HI13" s="554"/>
      <c r="HJ13" s="554"/>
      <c r="HK13" s="554"/>
      <c r="HL13" s="554"/>
      <c r="HM13" s="554"/>
      <c r="HN13" s="554"/>
      <c r="HO13" s="554"/>
      <c r="HP13" s="554"/>
      <c r="HQ13" s="554"/>
      <c r="HR13" s="554"/>
      <c r="HS13" s="554"/>
      <c r="HT13" s="554"/>
      <c r="HU13" s="554"/>
      <c r="HV13" s="554"/>
      <c r="HW13" s="554"/>
      <c r="HX13" s="554"/>
      <c r="HY13" s="554"/>
      <c r="HZ13" s="554"/>
      <c r="IA13" s="554"/>
      <c r="IB13" s="554"/>
      <c r="IC13" s="554"/>
      <c r="ID13" s="554"/>
      <c r="IE13" s="554"/>
      <c r="IF13" s="554"/>
      <c r="IG13" s="554"/>
      <c r="IH13" s="554"/>
      <c r="II13" s="554"/>
      <c r="IJ13" s="554"/>
      <c r="IK13" s="554"/>
      <c r="IL13" s="554"/>
      <c r="IM13" s="554"/>
      <c r="IN13" s="554"/>
      <c r="IO13" s="554"/>
      <c r="IP13" s="554"/>
      <c r="IQ13" s="554"/>
      <c r="IR13" s="554"/>
      <c r="IS13" s="554"/>
      <c r="IT13" s="554"/>
      <c r="IU13" s="554"/>
      <c r="IV13" s="554"/>
    </row>
    <row r="14" spans="1:256" ht="24.6" x14ac:dyDescent="0.25">
      <c r="A14" s="539">
        <v>6</v>
      </c>
      <c r="B14" s="540" t="s">
        <v>92</v>
      </c>
      <c r="C14" s="555">
        <f>SUM(C68:C70)</f>
        <v>986965</v>
      </c>
      <c r="D14" s="555">
        <f t="shared" ref="D14:AO14" si="5">SUM(D68:D70)</f>
        <v>524574</v>
      </c>
      <c r="E14" s="555">
        <f t="shared" si="5"/>
        <v>143</v>
      </c>
      <c r="F14" s="555">
        <f t="shared" si="5"/>
        <v>11242</v>
      </c>
      <c r="G14" s="555">
        <f t="shared" si="5"/>
        <v>109</v>
      </c>
      <c r="H14" s="555">
        <f t="shared" si="5"/>
        <v>8166</v>
      </c>
      <c r="I14" s="555">
        <f>SUM(I68:I70)</f>
        <v>212</v>
      </c>
      <c r="J14" s="555">
        <f t="shared" si="5"/>
        <v>194476</v>
      </c>
      <c r="K14" s="555">
        <f t="shared" si="5"/>
        <v>239</v>
      </c>
      <c r="L14" s="555">
        <f t="shared" si="5"/>
        <v>184407</v>
      </c>
      <c r="M14" s="555">
        <f t="shared" si="5"/>
        <v>594</v>
      </c>
      <c r="N14" s="555">
        <f t="shared" si="5"/>
        <v>390125</v>
      </c>
      <c r="O14" s="555">
        <f t="shared" si="5"/>
        <v>0</v>
      </c>
      <c r="P14" s="555">
        <f t="shared" si="5"/>
        <v>0</v>
      </c>
      <c r="Q14" s="555">
        <f t="shared" si="5"/>
        <v>0</v>
      </c>
      <c r="R14" s="555">
        <f t="shared" si="5"/>
        <v>0</v>
      </c>
      <c r="S14" s="555">
        <f t="shared" si="5"/>
        <v>0</v>
      </c>
      <c r="T14" s="555">
        <f t="shared" si="5"/>
        <v>0</v>
      </c>
      <c r="U14" s="555">
        <f t="shared" si="5"/>
        <v>0</v>
      </c>
      <c r="V14" s="555">
        <f t="shared" si="5"/>
        <v>0</v>
      </c>
      <c r="W14" s="555">
        <f t="shared" si="5"/>
        <v>0</v>
      </c>
      <c r="X14" s="555">
        <f t="shared" si="5"/>
        <v>0</v>
      </c>
      <c r="Y14" s="555">
        <f t="shared" si="5"/>
        <v>0</v>
      </c>
      <c r="Z14" s="555">
        <f t="shared" si="5"/>
        <v>0</v>
      </c>
      <c r="AA14" s="555">
        <f t="shared" si="5"/>
        <v>0</v>
      </c>
      <c r="AB14" s="555">
        <f t="shared" si="5"/>
        <v>0</v>
      </c>
      <c r="AC14" s="555">
        <f t="shared" si="5"/>
        <v>0</v>
      </c>
      <c r="AD14" s="555">
        <f t="shared" si="5"/>
        <v>0</v>
      </c>
      <c r="AE14" s="555">
        <f t="shared" si="5"/>
        <v>0</v>
      </c>
      <c r="AF14" s="555">
        <f t="shared" si="5"/>
        <v>0</v>
      </c>
      <c r="AG14" s="555">
        <f t="shared" si="5"/>
        <v>0</v>
      </c>
      <c r="AH14" s="555">
        <f t="shared" si="5"/>
        <v>0</v>
      </c>
      <c r="AI14" s="555">
        <f t="shared" si="5"/>
        <v>0</v>
      </c>
      <c r="AJ14" s="555">
        <f t="shared" si="5"/>
        <v>0</v>
      </c>
      <c r="AK14" s="555">
        <f t="shared" si="5"/>
        <v>0</v>
      </c>
      <c r="AL14" s="555">
        <f t="shared" si="5"/>
        <v>305</v>
      </c>
      <c r="AM14" s="555">
        <f t="shared" si="5"/>
        <v>134449</v>
      </c>
      <c r="AN14" s="555">
        <f t="shared" si="5"/>
        <v>899</v>
      </c>
      <c r="AO14" s="539">
        <f t="shared" si="5"/>
        <v>524574</v>
      </c>
      <c r="AP14" s="551"/>
      <c r="AQ14" s="551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3"/>
      <c r="BI14" s="553"/>
      <c r="BJ14" s="553"/>
      <c r="BK14" s="553"/>
      <c r="BL14" s="553"/>
      <c r="BM14" s="553"/>
      <c r="BN14" s="553"/>
      <c r="BO14" s="553"/>
      <c r="BP14" s="553"/>
      <c r="BQ14" s="553"/>
      <c r="BR14" s="553"/>
      <c r="BS14" s="553"/>
      <c r="BT14" s="553"/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4"/>
      <c r="CF14" s="554"/>
      <c r="CG14" s="554"/>
      <c r="CH14" s="554"/>
      <c r="CI14" s="554"/>
      <c r="CJ14" s="554"/>
      <c r="CK14" s="554"/>
      <c r="CL14" s="554"/>
      <c r="CM14" s="554"/>
      <c r="CN14" s="554"/>
      <c r="CO14" s="554"/>
      <c r="CP14" s="554"/>
      <c r="CQ14" s="554"/>
      <c r="CR14" s="554"/>
      <c r="CS14" s="554"/>
      <c r="CT14" s="554"/>
      <c r="CU14" s="554"/>
      <c r="CV14" s="554"/>
      <c r="CW14" s="554"/>
      <c r="CX14" s="554"/>
      <c r="CY14" s="554"/>
      <c r="CZ14" s="554"/>
      <c r="DA14" s="554"/>
      <c r="DB14" s="554"/>
      <c r="DC14" s="554"/>
      <c r="DD14" s="554"/>
      <c r="DE14" s="554"/>
      <c r="DF14" s="554"/>
      <c r="DG14" s="554"/>
      <c r="DH14" s="554"/>
      <c r="DI14" s="554"/>
      <c r="DJ14" s="554"/>
      <c r="DK14" s="554"/>
      <c r="DL14" s="554"/>
      <c r="DM14" s="554"/>
      <c r="DN14" s="554"/>
      <c r="DO14" s="554"/>
      <c r="DP14" s="554"/>
      <c r="DQ14" s="554"/>
      <c r="DR14" s="554"/>
      <c r="DS14" s="554"/>
      <c r="DT14" s="554"/>
      <c r="DU14" s="554"/>
      <c r="DV14" s="554"/>
      <c r="DW14" s="554"/>
      <c r="DX14" s="554"/>
      <c r="DY14" s="554"/>
      <c r="DZ14" s="554"/>
      <c r="EA14" s="554"/>
      <c r="EB14" s="554"/>
      <c r="EC14" s="554"/>
      <c r="ED14" s="554"/>
      <c r="EE14" s="554"/>
      <c r="EF14" s="554"/>
      <c r="EG14" s="554"/>
      <c r="EH14" s="554"/>
      <c r="EI14" s="554"/>
      <c r="EJ14" s="554"/>
      <c r="EK14" s="554"/>
      <c r="EL14" s="554"/>
      <c r="EM14" s="554"/>
      <c r="EN14" s="554"/>
      <c r="EO14" s="554"/>
      <c r="EP14" s="554"/>
      <c r="EQ14" s="554"/>
      <c r="ER14" s="554"/>
      <c r="ES14" s="554"/>
      <c r="ET14" s="554"/>
      <c r="EU14" s="554"/>
      <c r="EV14" s="554"/>
      <c r="EW14" s="554"/>
      <c r="EX14" s="554"/>
      <c r="EY14" s="554"/>
      <c r="EZ14" s="554"/>
      <c r="FA14" s="554"/>
      <c r="FB14" s="554"/>
      <c r="FC14" s="554"/>
      <c r="FD14" s="554"/>
      <c r="FE14" s="554"/>
      <c r="FF14" s="554"/>
      <c r="FG14" s="554"/>
      <c r="FH14" s="554"/>
      <c r="FI14" s="554"/>
      <c r="FJ14" s="554"/>
      <c r="FK14" s="554"/>
      <c r="FL14" s="554"/>
      <c r="FM14" s="554"/>
      <c r="FN14" s="554"/>
      <c r="FO14" s="554"/>
      <c r="FP14" s="554"/>
      <c r="FQ14" s="554"/>
      <c r="FR14" s="554"/>
      <c r="FS14" s="554"/>
      <c r="FT14" s="554"/>
      <c r="FU14" s="554"/>
      <c r="FV14" s="554"/>
      <c r="FW14" s="554"/>
      <c r="FX14" s="554"/>
      <c r="FY14" s="554"/>
      <c r="FZ14" s="554"/>
      <c r="GA14" s="554"/>
      <c r="GB14" s="554"/>
      <c r="GC14" s="554"/>
      <c r="GD14" s="554"/>
      <c r="GE14" s="554"/>
      <c r="GF14" s="554"/>
      <c r="GG14" s="554"/>
      <c r="GH14" s="554"/>
      <c r="GI14" s="554"/>
      <c r="GJ14" s="554"/>
      <c r="GK14" s="554"/>
      <c r="GL14" s="554"/>
      <c r="GM14" s="554"/>
      <c r="GN14" s="554"/>
      <c r="GO14" s="554"/>
      <c r="GP14" s="554"/>
      <c r="GQ14" s="554"/>
      <c r="GR14" s="554"/>
      <c r="GS14" s="554"/>
      <c r="GT14" s="554"/>
      <c r="GU14" s="554"/>
      <c r="GV14" s="554"/>
      <c r="GW14" s="554"/>
      <c r="GX14" s="554"/>
      <c r="GY14" s="554"/>
      <c r="GZ14" s="554"/>
      <c r="HA14" s="554"/>
      <c r="HB14" s="554"/>
      <c r="HC14" s="554"/>
      <c r="HD14" s="554"/>
      <c r="HE14" s="554"/>
      <c r="HF14" s="554"/>
      <c r="HG14" s="554"/>
      <c r="HH14" s="554"/>
      <c r="HI14" s="554"/>
      <c r="HJ14" s="554"/>
      <c r="HK14" s="554"/>
      <c r="HL14" s="554"/>
      <c r="HM14" s="554"/>
      <c r="HN14" s="554"/>
      <c r="HO14" s="554"/>
      <c r="HP14" s="554"/>
      <c r="HQ14" s="554"/>
      <c r="HR14" s="554"/>
      <c r="HS14" s="554"/>
      <c r="HT14" s="554"/>
      <c r="HU14" s="554"/>
      <c r="HV14" s="554"/>
      <c r="HW14" s="554"/>
      <c r="HX14" s="554"/>
      <c r="HY14" s="554"/>
      <c r="HZ14" s="554"/>
      <c r="IA14" s="554"/>
      <c r="IB14" s="554"/>
      <c r="IC14" s="554"/>
      <c r="ID14" s="554"/>
      <c r="IE14" s="554"/>
      <c r="IF14" s="554"/>
      <c r="IG14" s="554"/>
      <c r="IH14" s="554"/>
      <c r="II14" s="554"/>
      <c r="IJ14" s="554"/>
      <c r="IK14" s="554"/>
      <c r="IL14" s="554"/>
      <c r="IM14" s="554"/>
      <c r="IN14" s="554"/>
      <c r="IO14" s="554"/>
      <c r="IP14" s="554"/>
      <c r="IQ14" s="554"/>
      <c r="IR14" s="554"/>
      <c r="IS14" s="554"/>
      <c r="IT14" s="554"/>
      <c r="IU14" s="554"/>
      <c r="IV14" s="554"/>
    </row>
    <row r="15" spans="1:256" ht="24.6" x14ac:dyDescent="0.25">
      <c r="A15" s="539">
        <v>7</v>
      </c>
      <c r="B15" s="540" t="s">
        <v>258</v>
      </c>
      <c r="C15" s="555">
        <f>C71</f>
        <v>338616</v>
      </c>
      <c r="D15" s="555">
        <f t="shared" ref="D15:AO15" si="6">D71</f>
        <v>528256</v>
      </c>
      <c r="E15" s="555">
        <f t="shared" si="6"/>
        <v>76</v>
      </c>
      <c r="F15" s="555">
        <f t="shared" si="6"/>
        <v>28333</v>
      </c>
      <c r="G15" s="555">
        <f t="shared" si="6"/>
        <v>5</v>
      </c>
      <c r="H15" s="555">
        <f t="shared" si="6"/>
        <v>1028</v>
      </c>
      <c r="I15" s="555">
        <f t="shared" si="6"/>
        <v>74</v>
      </c>
      <c r="J15" s="555">
        <f t="shared" si="6"/>
        <v>239907</v>
      </c>
      <c r="K15" s="555">
        <f t="shared" si="6"/>
        <v>111</v>
      </c>
      <c r="L15" s="555">
        <f t="shared" si="6"/>
        <v>86644</v>
      </c>
      <c r="M15" s="555">
        <f t="shared" si="6"/>
        <v>261</v>
      </c>
      <c r="N15" s="555">
        <f t="shared" si="6"/>
        <v>354884</v>
      </c>
      <c r="O15" s="555">
        <f t="shared" si="6"/>
        <v>0</v>
      </c>
      <c r="P15" s="555">
        <f t="shared" si="6"/>
        <v>0</v>
      </c>
      <c r="Q15" s="555">
        <f t="shared" si="6"/>
        <v>0</v>
      </c>
      <c r="R15" s="555">
        <f t="shared" si="6"/>
        <v>0</v>
      </c>
      <c r="S15" s="555">
        <f t="shared" si="6"/>
        <v>0</v>
      </c>
      <c r="T15" s="555">
        <f t="shared" si="6"/>
        <v>0</v>
      </c>
      <c r="U15" s="555">
        <f t="shared" si="6"/>
        <v>0</v>
      </c>
      <c r="V15" s="555">
        <f t="shared" si="6"/>
        <v>0</v>
      </c>
      <c r="W15" s="555">
        <f t="shared" si="6"/>
        <v>0</v>
      </c>
      <c r="X15" s="555">
        <f t="shared" si="6"/>
        <v>0</v>
      </c>
      <c r="Y15" s="555">
        <f t="shared" si="6"/>
        <v>0</v>
      </c>
      <c r="Z15" s="555">
        <f t="shared" si="6"/>
        <v>0</v>
      </c>
      <c r="AA15" s="555">
        <f t="shared" si="6"/>
        <v>0</v>
      </c>
      <c r="AB15" s="555">
        <f t="shared" si="6"/>
        <v>0</v>
      </c>
      <c r="AC15" s="555">
        <f t="shared" si="6"/>
        <v>0</v>
      </c>
      <c r="AD15" s="555">
        <f t="shared" si="6"/>
        <v>0</v>
      </c>
      <c r="AE15" s="555">
        <f t="shared" si="6"/>
        <v>0</v>
      </c>
      <c r="AF15" s="555">
        <f t="shared" si="6"/>
        <v>0</v>
      </c>
      <c r="AG15" s="555">
        <f t="shared" si="6"/>
        <v>0</v>
      </c>
      <c r="AH15" s="555">
        <f t="shared" si="6"/>
        <v>0</v>
      </c>
      <c r="AI15" s="555">
        <f t="shared" si="6"/>
        <v>0</v>
      </c>
      <c r="AJ15" s="555">
        <f t="shared" si="6"/>
        <v>0</v>
      </c>
      <c r="AK15" s="555">
        <f t="shared" si="6"/>
        <v>0</v>
      </c>
      <c r="AL15" s="555">
        <f t="shared" si="6"/>
        <v>96</v>
      </c>
      <c r="AM15" s="555">
        <f t="shared" si="6"/>
        <v>173372</v>
      </c>
      <c r="AN15" s="555">
        <f t="shared" si="6"/>
        <v>357</v>
      </c>
      <c r="AO15" s="539">
        <f t="shared" si="6"/>
        <v>528256</v>
      </c>
      <c r="AP15" s="551"/>
      <c r="AQ15" s="551"/>
      <c r="AR15" s="553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3"/>
      <c r="BT15" s="553"/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4"/>
      <c r="CF15" s="554"/>
      <c r="CG15" s="554"/>
      <c r="CH15" s="554"/>
      <c r="CI15" s="554"/>
      <c r="CJ15" s="554"/>
      <c r="CK15" s="554"/>
      <c r="CL15" s="554"/>
      <c r="CM15" s="554"/>
      <c r="CN15" s="554"/>
      <c r="CO15" s="554"/>
      <c r="CP15" s="554"/>
      <c r="CQ15" s="554"/>
      <c r="CR15" s="554"/>
      <c r="CS15" s="554"/>
      <c r="CT15" s="554"/>
      <c r="CU15" s="554"/>
      <c r="CV15" s="554"/>
      <c r="CW15" s="554"/>
      <c r="CX15" s="554"/>
      <c r="CY15" s="554"/>
      <c r="CZ15" s="554"/>
      <c r="DA15" s="554"/>
      <c r="DB15" s="554"/>
      <c r="DC15" s="554"/>
      <c r="DD15" s="554"/>
      <c r="DE15" s="554"/>
      <c r="DF15" s="554"/>
      <c r="DG15" s="554"/>
      <c r="DH15" s="554"/>
      <c r="DI15" s="554"/>
      <c r="DJ15" s="554"/>
      <c r="DK15" s="554"/>
      <c r="DL15" s="554"/>
      <c r="DM15" s="554"/>
      <c r="DN15" s="554"/>
      <c r="DO15" s="554"/>
      <c r="DP15" s="554"/>
      <c r="DQ15" s="554"/>
      <c r="DR15" s="554"/>
      <c r="DS15" s="554"/>
      <c r="DT15" s="554"/>
      <c r="DU15" s="554"/>
      <c r="DV15" s="554"/>
      <c r="DW15" s="554"/>
      <c r="DX15" s="554"/>
      <c r="DY15" s="554"/>
      <c r="DZ15" s="554"/>
      <c r="EA15" s="554"/>
      <c r="EB15" s="554"/>
      <c r="EC15" s="554"/>
      <c r="ED15" s="554"/>
      <c r="EE15" s="554"/>
      <c r="EF15" s="554"/>
      <c r="EG15" s="554"/>
      <c r="EH15" s="554"/>
      <c r="EI15" s="554"/>
      <c r="EJ15" s="554"/>
      <c r="EK15" s="554"/>
      <c r="EL15" s="554"/>
      <c r="EM15" s="554"/>
      <c r="EN15" s="554"/>
      <c r="EO15" s="554"/>
      <c r="EP15" s="554"/>
      <c r="EQ15" s="554"/>
      <c r="ER15" s="554"/>
      <c r="ES15" s="554"/>
      <c r="ET15" s="554"/>
      <c r="EU15" s="554"/>
      <c r="EV15" s="554"/>
      <c r="EW15" s="554"/>
      <c r="EX15" s="554"/>
      <c r="EY15" s="554"/>
      <c r="EZ15" s="554"/>
      <c r="FA15" s="554"/>
      <c r="FB15" s="554"/>
      <c r="FC15" s="554"/>
      <c r="FD15" s="554"/>
      <c r="FE15" s="554"/>
      <c r="FF15" s="554"/>
      <c r="FG15" s="554"/>
      <c r="FH15" s="554"/>
      <c r="FI15" s="554"/>
      <c r="FJ15" s="554"/>
      <c r="FK15" s="554"/>
      <c r="FL15" s="554"/>
      <c r="FM15" s="554"/>
      <c r="FN15" s="554"/>
      <c r="FO15" s="554"/>
      <c r="FP15" s="554"/>
      <c r="FQ15" s="554"/>
      <c r="FR15" s="554"/>
      <c r="FS15" s="554"/>
      <c r="FT15" s="554"/>
      <c r="FU15" s="554"/>
      <c r="FV15" s="554"/>
      <c r="FW15" s="554"/>
      <c r="FX15" s="554"/>
      <c r="FY15" s="554"/>
      <c r="FZ15" s="554"/>
      <c r="GA15" s="554"/>
      <c r="GB15" s="554"/>
      <c r="GC15" s="554"/>
      <c r="GD15" s="554"/>
      <c r="GE15" s="554"/>
      <c r="GF15" s="554"/>
      <c r="GG15" s="554"/>
      <c r="GH15" s="554"/>
      <c r="GI15" s="554"/>
      <c r="GJ15" s="554"/>
      <c r="GK15" s="554"/>
      <c r="GL15" s="554"/>
      <c r="GM15" s="554"/>
      <c r="GN15" s="554"/>
      <c r="GO15" s="554"/>
      <c r="GP15" s="554"/>
      <c r="GQ15" s="554"/>
      <c r="GR15" s="554"/>
      <c r="GS15" s="554"/>
      <c r="GT15" s="554"/>
      <c r="GU15" s="554"/>
      <c r="GV15" s="554"/>
      <c r="GW15" s="554"/>
      <c r="GX15" s="554"/>
      <c r="GY15" s="554"/>
      <c r="GZ15" s="554"/>
      <c r="HA15" s="554"/>
      <c r="HB15" s="554"/>
      <c r="HC15" s="554"/>
      <c r="HD15" s="554"/>
      <c r="HE15" s="554"/>
      <c r="HF15" s="554"/>
      <c r="HG15" s="554"/>
      <c r="HH15" s="554"/>
      <c r="HI15" s="554"/>
      <c r="HJ15" s="554"/>
      <c r="HK15" s="554"/>
      <c r="HL15" s="554"/>
      <c r="HM15" s="554"/>
      <c r="HN15" s="554"/>
      <c r="HO15" s="554"/>
      <c r="HP15" s="554"/>
      <c r="HQ15" s="554"/>
      <c r="HR15" s="554"/>
      <c r="HS15" s="554"/>
      <c r="HT15" s="554"/>
      <c r="HU15" s="554"/>
      <c r="HV15" s="554"/>
      <c r="HW15" s="554"/>
      <c r="HX15" s="554"/>
      <c r="HY15" s="554"/>
      <c r="HZ15" s="554"/>
      <c r="IA15" s="554"/>
      <c r="IB15" s="554"/>
      <c r="IC15" s="554"/>
      <c r="ID15" s="554"/>
      <c r="IE15" s="554"/>
      <c r="IF15" s="554"/>
      <c r="IG15" s="554"/>
      <c r="IH15" s="554"/>
      <c r="II15" s="554"/>
      <c r="IJ15" s="554"/>
      <c r="IK15" s="554"/>
      <c r="IL15" s="554"/>
      <c r="IM15" s="554"/>
      <c r="IN15" s="554"/>
      <c r="IO15" s="554"/>
      <c r="IP15" s="554"/>
      <c r="IQ15" s="554"/>
      <c r="IR15" s="554"/>
      <c r="IS15" s="554"/>
      <c r="IT15" s="554"/>
      <c r="IU15" s="554"/>
      <c r="IV15" s="554"/>
    </row>
    <row r="16" spans="1:256" ht="24.6" x14ac:dyDescent="0.25">
      <c r="A16" s="539">
        <v>8</v>
      </c>
      <c r="B16" s="540" t="s">
        <v>235</v>
      </c>
      <c r="C16" s="555">
        <f>C72</f>
        <v>279600</v>
      </c>
      <c r="D16" s="555">
        <f t="shared" ref="D16:AO16" si="7">D72</f>
        <v>69500</v>
      </c>
      <c r="E16" s="555">
        <f t="shared" si="7"/>
        <v>4</v>
      </c>
      <c r="F16" s="555">
        <f t="shared" si="7"/>
        <v>400</v>
      </c>
      <c r="G16" s="555">
        <f t="shared" si="7"/>
        <v>4</v>
      </c>
      <c r="H16" s="555">
        <f t="shared" si="7"/>
        <v>400</v>
      </c>
      <c r="I16" s="555">
        <f t="shared" si="7"/>
        <v>35</v>
      </c>
      <c r="J16" s="555">
        <f t="shared" si="7"/>
        <v>29700</v>
      </c>
      <c r="K16" s="555">
        <f t="shared" si="7"/>
        <v>83</v>
      </c>
      <c r="L16" s="555">
        <f t="shared" si="7"/>
        <v>25900</v>
      </c>
      <c r="M16" s="555">
        <f t="shared" si="7"/>
        <v>122</v>
      </c>
      <c r="N16" s="555">
        <f t="shared" si="7"/>
        <v>56000</v>
      </c>
      <c r="O16" s="555">
        <f t="shared" si="7"/>
        <v>0</v>
      </c>
      <c r="P16" s="555">
        <f t="shared" si="7"/>
        <v>0</v>
      </c>
      <c r="Q16" s="555">
        <f t="shared" si="7"/>
        <v>0</v>
      </c>
      <c r="R16" s="555">
        <f t="shared" si="7"/>
        <v>0</v>
      </c>
      <c r="S16" s="555">
        <f t="shared" si="7"/>
        <v>0</v>
      </c>
      <c r="T16" s="555">
        <f t="shared" si="7"/>
        <v>0</v>
      </c>
      <c r="U16" s="555">
        <f t="shared" si="7"/>
        <v>0</v>
      </c>
      <c r="V16" s="555">
        <f t="shared" si="7"/>
        <v>0</v>
      </c>
      <c r="W16" s="555">
        <f t="shared" si="7"/>
        <v>0</v>
      </c>
      <c r="X16" s="555">
        <f t="shared" si="7"/>
        <v>0</v>
      </c>
      <c r="Y16" s="555">
        <f t="shared" si="7"/>
        <v>0</v>
      </c>
      <c r="Z16" s="555">
        <f t="shared" si="7"/>
        <v>0</v>
      </c>
      <c r="AA16" s="555">
        <f t="shared" si="7"/>
        <v>0</v>
      </c>
      <c r="AB16" s="555">
        <f t="shared" si="7"/>
        <v>0</v>
      </c>
      <c r="AC16" s="555">
        <f t="shared" si="7"/>
        <v>0</v>
      </c>
      <c r="AD16" s="555">
        <f t="shared" si="7"/>
        <v>0</v>
      </c>
      <c r="AE16" s="555">
        <f t="shared" si="7"/>
        <v>0</v>
      </c>
      <c r="AF16" s="555">
        <f t="shared" si="7"/>
        <v>0</v>
      </c>
      <c r="AG16" s="555">
        <f t="shared" si="7"/>
        <v>0</v>
      </c>
      <c r="AH16" s="555">
        <f t="shared" si="7"/>
        <v>0</v>
      </c>
      <c r="AI16" s="555">
        <f t="shared" si="7"/>
        <v>0</v>
      </c>
      <c r="AJ16" s="555">
        <f t="shared" si="7"/>
        <v>0</v>
      </c>
      <c r="AK16" s="555">
        <f t="shared" si="7"/>
        <v>0</v>
      </c>
      <c r="AL16" s="555">
        <f t="shared" si="7"/>
        <v>28</v>
      </c>
      <c r="AM16" s="555">
        <f t="shared" si="7"/>
        <v>13500</v>
      </c>
      <c r="AN16" s="555">
        <f t="shared" si="7"/>
        <v>150</v>
      </c>
      <c r="AO16" s="539">
        <f t="shared" si="7"/>
        <v>69500</v>
      </c>
      <c r="AP16" s="551"/>
      <c r="AQ16" s="551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53"/>
      <c r="BD16" s="553"/>
      <c r="BE16" s="553"/>
      <c r="BF16" s="553"/>
      <c r="BG16" s="553"/>
      <c r="BH16" s="553"/>
      <c r="BI16" s="553"/>
      <c r="BJ16" s="553"/>
      <c r="BK16" s="553"/>
      <c r="BL16" s="553"/>
      <c r="BM16" s="553"/>
      <c r="BN16" s="553"/>
      <c r="BO16" s="553"/>
      <c r="BP16" s="553"/>
      <c r="BQ16" s="553"/>
      <c r="BR16" s="553"/>
      <c r="BS16" s="553"/>
      <c r="BT16" s="553"/>
      <c r="BU16" s="553"/>
      <c r="BV16" s="553"/>
      <c r="BW16" s="553"/>
      <c r="BX16" s="553"/>
      <c r="BY16" s="553"/>
      <c r="BZ16" s="553"/>
      <c r="CA16" s="553"/>
      <c r="CB16" s="553"/>
      <c r="CC16" s="553"/>
      <c r="CD16" s="553"/>
      <c r="CE16" s="554"/>
      <c r="CF16" s="554"/>
      <c r="CG16" s="554"/>
      <c r="CH16" s="554"/>
      <c r="CI16" s="554"/>
      <c r="CJ16" s="554"/>
      <c r="CK16" s="554"/>
      <c r="CL16" s="554"/>
      <c r="CM16" s="554"/>
      <c r="CN16" s="554"/>
      <c r="CO16" s="554"/>
      <c r="CP16" s="554"/>
      <c r="CQ16" s="554"/>
      <c r="CR16" s="554"/>
      <c r="CS16" s="554"/>
      <c r="CT16" s="554"/>
      <c r="CU16" s="554"/>
      <c r="CV16" s="554"/>
      <c r="CW16" s="554"/>
      <c r="CX16" s="554"/>
      <c r="CY16" s="554"/>
      <c r="CZ16" s="554"/>
      <c r="DA16" s="554"/>
      <c r="DB16" s="554"/>
      <c r="DC16" s="554"/>
      <c r="DD16" s="554"/>
      <c r="DE16" s="554"/>
      <c r="DF16" s="554"/>
      <c r="DG16" s="554"/>
      <c r="DH16" s="554"/>
      <c r="DI16" s="554"/>
      <c r="DJ16" s="554"/>
      <c r="DK16" s="554"/>
      <c r="DL16" s="554"/>
      <c r="DM16" s="554"/>
      <c r="DN16" s="554"/>
      <c r="DO16" s="554"/>
      <c r="DP16" s="554"/>
      <c r="DQ16" s="554"/>
      <c r="DR16" s="554"/>
      <c r="DS16" s="554"/>
      <c r="DT16" s="554"/>
      <c r="DU16" s="554"/>
      <c r="DV16" s="554"/>
      <c r="DW16" s="554"/>
      <c r="DX16" s="554"/>
      <c r="DY16" s="554"/>
      <c r="DZ16" s="554"/>
      <c r="EA16" s="554"/>
      <c r="EB16" s="554"/>
      <c r="EC16" s="554"/>
      <c r="ED16" s="554"/>
      <c r="EE16" s="554"/>
      <c r="EF16" s="554"/>
      <c r="EG16" s="554"/>
      <c r="EH16" s="554"/>
      <c r="EI16" s="554"/>
      <c r="EJ16" s="554"/>
      <c r="EK16" s="554"/>
      <c r="EL16" s="554"/>
      <c r="EM16" s="554"/>
      <c r="EN16" s="554"/>
      <c r="EO16" s="554"/>
      <c r="EP16" s="554"/>
      <c r="EQ16" s="554"/>
      <c r="ER16" s="554"/>
      <c r="ES16" s="554"/>
      <c r="ET16" s="554"/>
      <c r="EU16" s="554"/>
      <c r="EV16" s="554"/>
      <c r="EW16" s="554"/>
      <c r="EX16" s="554"/>
      <c r="EY16" s="554"/>
      <c r="EZ16" s="554"/>
      <c r="FA16" s="554"/>
      <c r="FB16" s="554"/>
      <c r="FC16" s="554"/>
      <c r="FD16" s="554"/>
      <c r="FE16" s="554"/>
      <c r="FF16" s="554"/>
      <c r="FG16" s="554"/>
      <c r="FH16" s="554"/>
      <c r="FI16" s="554"/>
      <c r="FJ16" s="554"/>
      <c r="FK16" s="554"/>
      <c r="FL16" s="554"/>
      <c r="FM16" s="554"/>
      <c r="FN16" s="554"/>
      <c r="FO16" s="554"/>
      <c r="FP16" s="554"/>
      <c r="FQ16" s="554"/>
      <c r="FR16" s="554"/>
      <c r="FS16" s="554"/>
      <c r="FT16" s="554"/>
      <c r="FU16" s="554"/>
      <c r="FV16" s="554"/>
      <c r="FW16" s="554"/>
      <c r="FX16" s="554"/>
      <c r="FY16" s="554"/>
      <c r="FZ16" s="554"/>
      <c r="GA16" s="554"/>
      <c r="GB16" s="554"/>
      <c r="GC16" s="554"/>
      <c r="GD16" s="554"/>
      <c r="GE16" s="554"/>
      <c r="GF16" s="554"/>
      <c r="GG16" s="554"/>
      <c r="GH16" s="554"/>
      <c r="GI16" s="554"/>
      <c r="GJ16" s="554"/>
      <c r="GK16" s="554"/>
      <c r="GL16" s="554"/>
      <c r="GM16" s="554"/>
      <c r="GN16" s="554"/>
      <c r="GO16" s="554"/>
      <c r="GP16" s="554"/>
      <c r="GQ16" s="554"/>
      <c r="GR16" s="554"/>
      <c r="GS16" s="554"/>
      <c r="GT16" s="554"/>
      <c r="GU16" s="554"/>
      <c r="GV16" s="554"/>
      <c r="GW16" s="554"/>
      <c r="GX16" s="554"/>
      <c r="GY16" s="554"/>
      <c r="GZ16" s="554"/>
      <c r="HA16" s="554"/>
      <c r="HB16" s="554"/>
      <c r="HC16" s="554"/>
      <c r="HD16" s="554"/>
      <c r="HE16" s="554"/>
      <c r="HF16" s="554"/>
      <c r="HG16" s="554"/>
      <c r="HH16" s="554"/>
      <c r="HI16" s="554"/>
      <c r="HJ16" s="554"/>
      <c r="HK16" s="554"/>
      <c r="HL16" s="554"/>
      <c r="HM16" s="554"/>
      <c r="HN16" s="554"/>
      <c r="HO16" s="554"/>
      <c r="HP16" s="554"/>
      <c r="HQ16" s="554"/>
      <c r="HR16" s="554"/>
      <c r="HS16" s="554"/>
      <c r="HT16" s="554"/>
      <c r="HU16" s="554"/>
      <c r="HV16" s="554"/>
      <c r="HW16" s="554"/>
      <c r="HX16" s="554"/>
      <c r="HY16" s="554"/>
      <c r="HZ16" s="554"/>
      <c r="IA16" s="554"/>
      <c r="IB16" s="554"/>
      <c r="IC16" s="554"/>
      <c r="ID16" s="554"/>
      <c r="IE16" s="554"/>
      <c r="IF16" s="554"/>
      <c r="IG16" s="554"/>
      <c r="IH16" s="554"/>
      <c r="II16" s="554"/>
      <c r="IJ16" s="554"/>
      <c r="IK16" s="554"/>
      <c r="IL16" s="554"/>
      <c r="IM16" s="554"/>
      <c r="IN16" s="554"/>
      <c r="IO16" s="554"/>
      <c r="IP16" s="554"/>
      <c r="IQ16" s="554"/>
      <c r="IR16" s="554"/>
      <c r="IS16" s="554"/>
      <c r="IT16" s="554"/>
      <c r="IU16" s="554"/>
      <c r="IV16" s="554"/>
    </row>
    <row r="17" spans="1:256" ht="24.6" x14ac:dyDescent="0.25">
      <c r="A17" s="539">
        <v>9</v>
      </c>
      <c r="B17" s="540" t="s">
        <v>236</v>
      </c>
      <c r="C17" s="555">
        <f>C73</f>
        <v>272379</v>
      </c>
      <c r="D17" s="555">
        <f t="shared" ref="D17:AO17" si="8">D73</f>
        <v>234278</v>
      </c>
      <c r="E17" s="555">
        <f t="shared" si="8"/>
        <v>0</v>
      </c>
      <c r="F17" s="555">
        <f t="shared" si="8"/>
        <v>0</v>
      </c>
      <c r="G17" s="555">
        <f t="shared" si="8"/>
        <v>0</v>
      </c>
      <c r="H17" s="555">
        <f t="shared" si="8"/>
        <v>0</v>
      </c>
      <c r="I17" s="555">
        <f t="shared" si="8"/>
        <v>75</v>
      </c>
      <c r="J17" s="555">
        <f t="shared" si="8"/>
        <v>95656</v>
      </c>
      <c r="K17" s="555">
        <f t="shared" si="8"/>
        <v>63</v>
      </c>
      <c r="L17" s="555">
        <f t="shared" si="8"/>
        <v>82587</v>
      </c>
      <c r="M17" s="555">
        <f t="shared" si="8"/>
        <v>138</v>
      </c>
      <c r="N17" s="555">
        <f t="shared" si="8"/>
        <v>178243</v>
      </c>
      <c r="O17" s="555">
        <f t="shared" si="8"/>
        <v>0</v>
      </c>
      <c r="P17" s="555">
        <f t="shared" si="8"/>
        <v>0</v>
      </c>
      <c r="Q17" s="555">
        <f t="shared" si="8"/>
        <v>0</v>
      </c>
      <c r="R17" s="555">
        <f t="shared" si="8"/>
        <v>0</v>
      </c>
      <c r="S17" s="555">
        <f t="shared" si="8"/>
        <v>0</v>
      </c>
      <c r="T17" s="555">
        <f t="shared" si="8"/>
        <v>0</v>
      </c>
      <c r="U17" s="555">
        <f t="shared" si="8"/>
        <v>0</v>
      </c>
      <c r="V17" s="555">
        <f t="shared" si="8"/>
        <v>0</v>
      </c>
      <c r="W17" s="555">
        <f t="shared" si="8"/>
        <v>0</v>
      </c>
      <c r="X17" s="555">
        <f t="shared" si="8"/>
        <v>0</v>
      </c>
      <c r="Y17" s="555">
        <f t="shared" si="8"/>
        <v>0</v>
      </c>
      <c r="Z17" s="555">
        <f t="shared" si="8"/>
        <v>0</v>
      </c>
      <c r="AA17" s="555">
        <f t="shared" si="8"/>
        <v>0</v>
      </c>
      <c r="AB17" s="555">
        <f t="shared" si="8"/>
        <v>0</v>
      </c>
      <c r="AC17" s="555">
        <f t="shared" si="8"/>
        <v>0</v>
      </c>
      <c r="AD17" s="555">
        <f t="shared" si="8"/>
        <v>0</v>
      </c>
      <c r="AE17" s="555">
        <f t="shared" si="8"/>
        <v>0</v>
      </c>
      <c r="AF17" s="555">
        <f t="shared" si="8"/>
        <v>0</v>
      </c>
      <c r="AG17" s="555">
        <f t="shared" si="8"/>
        <v>0</v>
      </c>
      <c r="AH17" s="555">
        <f t="shared" si="8"/>
        <v>0</v>
      </c>
      <c r="AI17" s="555">
        <f t="shared" si="8"/>
        <v>0</v>
      </c>
      <c r="AJ17" s="555">
        <f t="shared" si="8"/>
        <v>0</v>
      </c>
      <c r="AK17" s="555">
        <f t="shared" si="8"/>
        <v>0</v>
      </c>
      <c r="AL17" s="555">
        <f t="shared" si="8"/>
        <v>84</v>
      </c>
      <c r="AM17" s="555">
        <f t="shared" si="8"/>
        <v>56035</v>
      </c>
      <c r="AN17" s="555">
        <f t="shared" si="8"/>
        <v>222</v>
      </c>
      <c r="AO17" s="539">
        <f t="shared" si="8"/>
        <v>234278</v>
      </c>
      <c r="AP17" s="551"/>
      <c r="AQ17" s="551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4"/>
      <c r="CF17" s="554"/>
      <c r="CG17" s="554"/>
      <c r="CH17" s="554"/>
      <c r="CI17" s="554"/>
      <c r="CJ17" s="554"/>
      <c r="CK17" s="554"/>
      <c r="CL17" s="554"/>
      <c r="CM17" s="554"/>
      <c r="CN17" s="554"/>
      <c r="CO17" s="554"/>
      <c r="CP17" s="554"/>
      <c r="CQ17" s="554"/>
      <c r="CR17" s="554"/>
      <c r="CS17" s="554"/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4"/>
      <c r="DN17" s="554"/>
      <c r="DO17" s="554"/>
      <c r="DP17" s="554"/>
      <c r="DQ17" s="554"/>
      <c r="DR17" s="554"/>
      <c r="DS17" s="554"/>
      <c r="DT17" s="554"/>
      <c r="DU17" s="554"/>
      <c r="DV17" s="554"/>
      <c r="DW17" s="554"/>
      <c r="DX17" s="554"/>
      <c r="DY17" s="554"/>
      <c r="DZ17" s="554"/>
      <c r="EA17" s="554"/>
      <c r="EB17" s="554"/>
      <c r="EC17" s="554"/>
      <c r="ED17" s="554"/>
      <c r="EE17" s="554"/>
      <c r="EF17" s="554"/>
      <c r="EG17" s="554"/>
      <c r="EH17" s="554"/>
      <c r="EI17" s="554"/>
      <c r="EJ17" s="554"/>
      <c r="EK17" s="554"/>
      <c r="EL17" s="554"/>
      <c r="EM17" s="554"/>
      <c r="EN17" s="554"/>
      <c r="EO17" s="554"/>
      <c r="EP17" s="554"/>
      <c r="EQ17" s="554"/>
      <c r="ER17" s="554"/>
      <c r="ES17" s="554"/>
      <c r="ET17" s="554"/>
      <c r="EU17" s="554"/>
      <c r="EV17" s="554"/>
      <c r="EW17" s="554"/>
      <c r="EX17" s="554"/>
      <c r="EY17" s="554"/>
      <c r="EZ17" s="554"/>
      <c r="FA17" s="554"/>
      <c r="FB17" s="554"/>
      <c r="FC17" s="554"/>
      <c r="FD17" s="554"/>
      <c r="FE17" s="554"/>
      <c r="FF17" s="554"/>
      <c r="FG17" s="554"/>
      <c r="FH17" s="554"/>
      <c r="FI17" s="554"/>
      <c r="FJ17" s="554"/>
      <c r="FK17" s="554"/>
      <c r="FL17" s="554"/>
      <c r="FM17" s="554"/>
      <c r="FN17" s="554"/>
      <c r="FO17" s="554"/>
      <c r="FP17" s="554"/>
      <c r="FQ17" s="554"/>
      <c r="FR17" s="554"/>
      <c r="FS17" s="554"/>
      <c r="FT17" s="554"/>
      <c r="FU17" s="554"/>
      <c r="FV17" s="554"/>
      <c r="FW17" s="554"/>
      <c r="FX17" s="554"/>
      <c r="FY17" s="554"/>
      <c r="FZ17" s="554"/>
      <c r="GA17" s="554"/>
      <c r="GB17" s="554"/>
      <c r="GC17" s="554"/>
      <c r="GD17" s="554"/>
      <c r="GE17" s="554"/>
      <c r="GF17" s="554"/>
      <c r="GG17" s="554"/>
      <c r="GH17" s="554"/>
      <c r="GI17" s="554"/>
      <c r="GJ17" s="554"/>
      <c r="GK17" s="554"/>
      <c r="GL17" s="554"/>
      <c r="GM17" s="554"/>
      <c r="GN17" s="554"/>
      <c r="GO17" s="554"/>
      <c r="GP17" s="554"/>
      <c r="GQ17" s="554"/>
      <c r="GR17" s="554"/>
      <c r="GS17" s="554"/>
      <c r="GT17" s="554"/>
      <c r="GU17" s="554"/>
      <c r="GV17" s="554"/>
      <c r="GW17" s="554"/>
      <c r="GX17" s="554"/>
      <c r="GY17" s="554"/>
      <c r="GZ17" s="554"/>
      <c r="HA17" s="554"/>
      <c r="HB17" s="554"/>
      <c r="HC17" s="554"/>
      <c r="HD17" s="554"/>
      <c r="HE17" s="554"/>
      <c r="HF17" s="554"/>
      <c r="HG17" s="554"/>
      <c r="HH17" s="554"/>
      <c r="HI17" s="554"/>
      <c r="HJ17" s="554"/>
      <c r="HK17" s="554"/>
      <c r="HL17" s="554"/>
      <c r="HM17" s="554"/>
      <c r="HN17" s="554"/>
      <c r="HO17" s="554"/>
      <c r="HP17" s="554"/>
      <c r="HQ17" s="554"/>
      <c r="HR17" s="554"/>
      <c r="HS17" s="554"/>
      <c r="HT17" s="554"/>
      <c r="HU17" s="554"/>
      <c r="HV17" s="554"/>
      <c r="HW17" s="554"/>
      <c r="HX17" s="554"/>
      <c r="HY17" s="554"/>
      <c r="HZ17" s="554"/>
      <c r="IA17" s="554"/>
      <c r="IB17" s="554"/>
      <c r="IC17" s="554"/>
      <c r="ID17" s="554"/>
      <c r="IE17" s="554"/>
      <c r="IF17" s="554"/>
      <c r="IG17" s="554"/>
      <c r="IH17" s="554"/>
      <c r="II17" s="554"/>
      <c r="IJ17" s="554"/>
      <c r="IK17" s="554"/>
      <c r="IL17" s="554"/>
      <c r="IM17" s="554"/>
      <c r="IN17" s="554"/>
      <c r="IO17" s="554"/>
      <c r="IP17" s="554"/>
      <c r="IQ17" s="554"/>
      <c r="IR17" s="554"/>
      <c r="IS17" s="554"/>
      <c r="IT17" s="554"/>
      <c r="IU17" s="554"/>
      <c r="IV17" s="554"/>
    </row>
    <row r="18" spans="1:256" ht="24.6" x14ac:dyDescent="0.25">
      <c r="A18" s="539">
        <v>10</v>
      </c>
      <c r="B18" s="540" t="s">
        <v>170</v>
      </c>
      <c r="C18" s="555">
        <f>C74</f>
        <v>159122</v>
      </c>
      <c r="D18" s="555">
        <f t="shared" ref="D18:AO18" si="9">D74</f>
        <v>371986</v>
      </c>
      <c r="E18" s="555">
        <f t="shared" si="9"/>
        <v>16</v>
      </c>
      <c r="F18" s="555">
        <f t="shared" si="9"/>
        <v>767</v>
      </c>
      <c r="G18" s="555">
        <f t="shared" si="9"/>
        <v>14</v>
      </c>
      <c r="H18" s="555">
        <f t="shared" si="9"/>
        <v>568</v>
      </c>
      <c r="I18" s="555">
        <f t="shared" si="9"/>
        <v>62</v>
      </c>
      <c r="J18" s="555">
        <f t="shared" si="9"/>
        <v>294050</v>
      </c>
      <c r="K18" s="555">
        <f t="shared" si="9"/>
        <v>54</v>
      </c>
      <c r="L18" s="555">
        <f t="shared" si="9"/>
        <v>42677</v>
      </c>
      <c r="M18" s="555">
        <f t="shared" si="9"/>
        <v>132</v>
      </c>
      <c r="N18" s="555">
        <f t="shared" si="9"/>
        <v>337494</v>
      </c>
      <c r="O18" s="555">
        <f t="shared" si="9"/>
        <v>0</v>
      </c>
      <c r="P18" s="555">
        <f t="shared" si="9"/>
        <v>0</v>
      </c>
      <c r="Q18" s="555">
        <f t="shared" si="9"/>
        <v>0</v>
      </c>
      <c r="R18" s="555">
        <f t="shared" si="9"/>
        <v>0</v>
      </c>
      <c r="S18" s="555">
        <f t="shared" si="9"/>
        <v>0</v>
      </c>
      <c r="T18" s="555">
        <f t="shared" si="9"/>
        <v>0</v>
      </c>
      <c r="U18" s="555">
        <f t="shared" si="9"/>
        <v>0</v>
      </c>
      <c r="V18" s="555">
        <f t="shared" si="9"/>
        <v>0</v>
      </c>
      <c r="W18" s="555">
        <f t="shared" si="9"/>
        <v>0</v>
      </c>
      <c r="X18" s="555">
        <f t="shared" si="9"/>
        <v>0</v>
      </c>
      <c r="Y18" s="555">
        <f t="shared" si="9"/>
        <v>0</v>
      </c>
      <c r="Z18" s="555">
        <f t="shared" si="9"/>
        <v>0</v>
      </c>
      <c r="AA18" s="555">
        <f t="shared" si="9"/>
        <v>0</v>
      </c>
      <c r="AB18" s="555">
        <f t="shared" si="9"/>
        <v>0</v>
      </c>
      <c r="AC18" s="555">
        <f t="shared" si="9"/>
        <v>0</v>
      </c>
      <c r="AD18" s="555">
        <f t="shared" si="9"/>
        <v>0</v>
      </c>
      <c r="AE18" s="555">
        <f t="shared" si="9"/>
        <v>0</v>
      </c>
      <c r="AF18" s="555">
        <f t="shared" si="9"/>
        <v>0</v>
      </c>
      <c r="AG18" s="555">
        <f t="shared" si="9"/>
        <v>0</v>
      </c>
      <c r="AH18" s="555">
        <f t="shared" si="9"/>
        <v>0</v>
      </c>
      <c r="AI18" s="555">
        <f t="shared" si="9"/>
        <v>0</v>
      </c>
      <c r="AJ18" s="555">
        <f t="shared" si="9"/>
        <v>0</v>
      </c>
      <c r="AK18" s="555">
        <f t="shared" si="9"/>
        <v>0</v>
      </c>
      <c r="AL18" s="555">
        <f t="shared" si="9"/>
        <v>106</v>
      </c>
      <c r="AM18" s="555">
        <f t="shared" si="9"/>
        <v>34492</v>
      </c>
      <c r="AN18" s="555">
        <f t="shared" si="9"/>
        <v>238</v>
      </c>
      <c r="AO18" s="539">
        <f t="shared" si="9"/>
        <v>371986</v>
      </c>
      <c r="AP18" s="551"/>
      <c r="AQ18" s="551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3"/>
      <c r="BI18" s="553"/>
      <c r="BJ18" s="553"/>
      <c r="BK18" s="553"/>
      <c r="BL18" s="553"/>
      <c r="BM18" s="553"/>
      <c r="BN18" s="553"/>
      <c r="BO18" s="553"/>
      <c r="BP18" s="553"/>
      <c r="BQ18" s="553"/>
      <c r="BR18" s="553"/>
      <c r="BS18" s="553"/>
      <c r="BT18" s="553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4"/>
      <c r="CF18" s="554"/>
      <c r="CG18" s="554"/>
      <c r="CH18" s="554"/>
      <c r="CI18" s="554"/>
      <c r="CJ18" s="554"/>
      <c r="CK18" s="554"/>
      <c r="CL18" s="554"/>
      <c r="CM18" s="554"/>
      <c r="CN18" s="554"/>
      <c r="CO18" s="554"/>
      <c r="CP18" s="554"/>
      <c r="CQ18" s="554"/>
      <c r="CR18" s="554"/>
      <c r="CS18" s="554"/>
      <c r="CT18" s="554"/>
      <c r="CU18" s="554"/>
      <c r="CV18" s="554"/>
      <c r="CW18" s="554"/>
      <c r="CX18" s="554"/>
      <c r="CY18" s="554"/>
      <c r="CZ18" s="554"/>
      <c r="DA18" s="554"/>
      <c r="DB18" s="554"/>
      <c r="DC18" s="554"/>
      <c r="DD18" s="554"/>
      <c r="DE18" s="554"/>
      <c r="DF18" s="554"/>
      <c r="DG18" s="554"/>
      <c r="DH18" s="554"/>
      <c r="DI18" s="554"/>
      <c r="DJ18" s="554"/>
      <c r="DK18" s="554"/>
      <c r="DL18" s="554"/>
      <c r="DM18" s="554"/>
      <c r="DN18" s="554"/>
      <c r="DO18" s="554"/>
      <c r="DP18" s="554"/>
      <c r="DQ18" s="554"/>
      <c r="DR18" s="554"/>
      <c r="DS18" s="554"/>
      <c r="DT18" s="554"/>
      <c r="DU18" s="554"/>
      <c r="DV18" s="554"/>
      <c r="DW18" s="554"/>
      <c r="DX18" s="554"/>
      <c r="DY18" s="554"/>
      <c r="DZ18" s="554"/>
      <c r="EA18" s="554"/>
      <c r="EB18" s="554"/>
      <c r="EC18" s="554"/>
      <c r="ED18" s="554"/>
      <c r="EE18" s="554"/>
      <c r="EF18" s="554"/>
      <c r="EG18" s="554"/>
      <c r="EH18" s="554"/>
      <c r="EI18" s="554"/>
      <c r="EJ18" s="554"/>
      <c r="EK18" s="554"/>
      <c r="EL18" s="554"/>
      <c r="EM18" s="554"/>
      <c r="EN18" s="554"/>
      <c r="EO18" s="554"/>
      <c r="EP18" s="554"/>
      <c r="EQ18" s="554"/>
      <c r="ER18" s="554"/>
      <c r="ES18" s="554"/>
      <c r="ET18" s="554"/>
      <c r="EU18" s="554"/>
      <c r="EV18" s="554"/>
      <c r="EW18" s="554"/>
      <c r="EX18" s="554"/>
      <c r="EY18" s="554"/>
      <c r="EZ18" s="554"/>
      <c r="FA18" s="554"/>
      <c r="FB18" s="554"/>
      <c r="FC18" s="554"/>
      <c r="FD18" s="554"/>
      <c r="FE18" s="554"/>
      <c r="FF18" s="554"/>
      <c r="FG18" s="554"/>
      <c r="FH18" s="554"/>
      <c r="FI18" s="554"/>
      <c r="FJ18" s="554"/>
      <c r="FK18" s="554"/>
      <c r="FL18" s="554"/>
      <c r="FM18" s="554"/>
      <c r="FN18" s="554"/>
      <c r="FO18" s="554"/>
      <c r="FP18" s="554"/>
      <c r="FQ18" s="554"/>
      <c r="FR18" s="554"/>
      <c r="FS18" s="554"/>
      <c r="FT18" s="554"/>
      <c r="FU18" s="554"/>
      <c r="FV18" s="554"/>
      <c r="FW18" s="554"/>
      <c r="FX18" s="554"/>
      <c r="FY18" s="554"/>
      <c r="FZ18" s="554"/>
      <c r="GA18" s="554"/>
      <c r="GB18" s="554"/>
      <c r="GC18" s="554"/>
      <c r="GD18" s="554"/>
      <c r="GE18" s="554"/>
      <c r="GF18" s="554"/>
      <c r="GG18" s="554"/>
      <c r="GH18" s="554"/>
      <c r="GI18" s="554"/>
      <c r="GJ18" s="554"/>
      <c r="GK18" s="554"/>
      <c r="GL18" s="554"/>
      <c r="GM18" s="554"/>
      <c r="GN18" s="554"/>
      <c r="GO18" s="554"/>
      <c r="GP18" s="554"/>
      <c r="GQ18" s="554"/>
      <c r="GR18" s="554"/>
      <c r="GS18" s="554"/>
      <c r="GT18" s="554"/>
      <c r="GU18" s="554"/>
      <c r="GV18" s="554"/>
      <c r="GW18" s="554"/>
      <c r="GX18" s="554"/>
      <c r="GY18" s="554"/>
      <c r="GZ18" s="554"/>
      <c r="HA18" s="554"/>
      <c r="HB18" s="554"/>
      <c r="HC18" s="554"/>
      <c r="HD18" s="554"/>
      <c r="HE18" s="554"/>
      <c r="HF18" s="554"/>
      <c r="HG18" s="554"/>
      <c r="HH18" s="554"/>
      <c r="HI18" s="554"/>
      <c r="HJ18" s="554"/>
      <c r="HK18" s="554"/>
      <c r="HL18" s="554"/>
      <c r="HM18" s="554"/>
      <c r="HN18" s="554"/>
      <c r="HO18" s="554"/>
      <c r="HP18" s="554"/>
      <c r="HQ18" s="554"/>
      <c r="HR18" s="554"/>
      <c r="HS18" s="554"/>
      <c r="HT18" s="554"/>
      <c r="HU18" s="554"/>
      <c r="HV18" s="554"/>
      <c r="HW18" s="554"/>
      <c r="HX18" s="554"/>
      <c r="HY18" s="554"/>
      <c r="HZ18" s="554"/>
      <c r="IA18" s="554"/>
      <c r="IB18" s="554"/>
      <c r="IC18" s="554"/>
      <c r="ID18" s="554"/>
      <c r="IE18" s="554"/>
      <c r="IF18" s="554"/>
      <c r="IG18" s="554"/>
      <c r="IH18" s="554"/>
      <c r="II18" s="554"/>
      <c r="IJ18" s="554"/>
      <c r="IK18" s="554"/>
      <c r="IL18" s="554"/>
      <c r="IM18" s="554"/>
      <c r="IN18" s="554"/>
      <c r="IO18" s="554"/>
      <c r="IP18" s="554"/>
      <c r="IQ18" s="554"/>
      <c r="IR18" s="554"/>
      <c r="IS18" s="554"/>
      <c r="IT18" s="554"/>
      <c r="IU18" s="554"/>
      <c r="IV18" s="554"/>
    </row>
    <row r="19" spans="1:256" ht="24.6" x14ac:dyDescent="0.25">
      <c r="A19" s="539">
        <v>11</v>
      </c>
      <c r="B19" s="540" t="s">
        <v>238</v>
      </c>
      <c r="C19" s="555">
        <f t="shared" ref="C19:C20" si="10">C75</f>
        <v>582400</v>
      </c>
      <c r="D19" s="555">
        <f t="shared" ref="D19:AO19" si="11">D75</f>
        <v>280951</v>
      </c>
      <c r="E19" s="555">
        <f t="shared" si="11"/>
        <v>3</v>
      </c>
      <c r="F19" s="555">
        <f t="shared" si="11"/>
        <v>668</v>
      </c>
      <c r="G19" s="555">
        <f t="shared" si="11"/>
        <v>0</v>
      </c>
      <c r="H19" s="555">
        <f t="shared" si="11"/>
        <v>0</v>
      </c>
      <c r="I19" s="555">
        <f t="shared" si="11"/>
        <v>92</v>
      </c>
      <c r="J19" s="555">
        <f t="shared" si="11"/>
        <v>172605</v>
      </c>
      <c r="K19" s="555">
        <f t="shared" si="11"/>
        <v>100</v>
      </c>
      <c r="L19" s="555">
        <f t="shared" si="11"/>
        <v>67778</v>
      </c>
      <c r="M19" s="555">
        <f t="shared" si="11"/>
        <v>195</v>
      </c>
      <c r="N19" s="555">
        <f t="shared" si="11"/>
        <v>241051</v>
      </c>
      <c r="O19" s="555">
        <f t="shared" si="11"/>
        <v>0</v>
      </c>
      <c r="P19" s="555">
        <f t="shared" si="11"/>
        <v>0</v>
      </c>
      <c r="Q19" s="555">
        <f t="shared" si="11"/>
        <v>0</v>
      </c>
      <c r="R19" s="555">
        <f t="shared" si="11"/>
        <v>0</v>
      </c>
      <c r="S19" s="555">
        <f t="shared" si="11"/>
        <v>0</v>
      </c>
      <c r="T19" s="555">
        <f t="shared" si="11"/>
        <v>0</v>
      </c>
      <c r="U19" s="555">
        <f t="shared" si="11"/>
        <v>0</v>
      </c>
      <c r="V19" s="555">
        <f t="shared" si="11"/>
        <v>0</v>
      </c>
      <c r="W19" s="555">
        <f t="shared" si="11"/>
        <v>0</v>
      </c>
      <c r="X19" s="555">
        <f t="shared" si="11"/>
        <v>0</v>
      </c>
      <c r="Y19" s="555">
        <f t="shared" si="11"/>
        <v>0</v>
      </c>
      <c r="Z19" s="555">
        <f t="shared" si="11"/>
        <v>0</v>
      </c>
      <c r="AA19" s="555">
        <f t="shared" si="11"/>
        <v>0</v>
      </c>
      <c r="AB19" s="555">
        <f t="shared" si="11"/>
        <v>0</v>
      </c>
      <c r="AC19" s="555">
        <f t="shared" si="11"/>
        <v>0</v>
      </c>
      <c r="AD19" s="555">
        <f t="shared" si="11"/>
        <v>0</v>
      </c>
      <c r="AE19" s="555">
        <f t="shared" si="11"/>
        <v>0</v>
      </c>
      <c r="AF19" s="555">
        <f t="shared" si="11"/>
        <v>0</v>
      </c>
      <c r="AG19" s="555">
        <f t="shared" si="11"/>
        <v>0</v>
      </c>
      <c r="AH19" s="555">
        <f t="shared" si="11"/>
        <v>0</v>
      </c>
      <c r="AI19" s="555">
        <f t="shared" si="11"/>
        <v>0</v>
      </c>
      <c r="AJ19" s="555">
        <f t="shared" si="11"/>
        <v>0</v>
      </c>
      <c r="AK19" s="555">
        <f t="shared" si="11"/>
        <v>0</v>
      </c>
      <c r="AL19" s="555">
        <f t="shared" si="11"/>
        <v>90</v>
      </c>
      <c r="AM19" s="555">
        <f t="shared" si="11"/>
        <v>39900</v>
      </c>
      <c r="AN19" s="555">
        <f t="shared" si="11"/>
        <v>285</v>
      </c>
      <c r="AO19" s="539">
        <f t="shared" si="11"/>
        <v>280951</v>
      </c>
      <c r="AP19" s="551"/>
      <c r="AQ19" s="551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3"/>
      <c r="BI19" s="553"/>
      <c r="BJ19" s="553"/>
      <c r="BK19" s="553"/>
      <c r="BL19" s="553"/>
      <c r="BM19" s="553"/>
      <c r="BN19" s="553"/>
      <c r="BO19" s="553"/>
      <c r="BP19" s="553"/>
      <c r="BQ19" s="553"/>
      <c r="BR19" s="553"/>
      <c r="BS19" s="553"/>
      <c r="BT19" s="553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4"/>
      <c r="CF19" s="554"/>
      <c r="CG19" s="554"/>
      <c r="CH19" s="554"/>
      <c r="CI19" s="554"/>
      <c r="CJ19" s="554"/>
      <c r="CK19" s="554"/>
      <c r="CL19" s="554"/>
      <c r="CM19" s="554"/>
      <c r="CN19" s="554"/>
      <c r="CO19" s="554"/>
      <c r="CP19" s="554"/>
      <c r="CQ19" s="554"/>
      <c r="CR19" s="554"/>
      <c r="CS19" s="554"/>
      <c r="CT19" s="554"/>
      <c r="CU19" s="554"/>
      <c r="CV19" s="554"/>
      <c r="CW19" s="554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54"/>
      <c r="DI19" s="554"/>
      <c r="DJ19" s="554"/>
      <c r="DK19" s="554"/>
      <c r="DL19" s="554"/>
      <c r="DM19" s="554"/>
      <c r="DN19" s="554"/>
      <c r="DO19" s="554"/>
      <c r="DP19" s="554"/>
      <c r="DQ19" s="554"/>
      <c r="DR19" s="554"/>
      <c r="DS19" s="554"/>
      <c r="DT19" s="554"/>
      <c r="DU19" s="554"/>
      <c r="DV19" s="554"/>
      <c r="DW19" s="554"/>
      <c r="DX19" s="554"/>
      <c r="DY19" s="554"/>
      <c r="DZ19" s="554"/>
      <c r="EA19" s="554"/>
      <c r="EB19" s="554"/>
      <c r="EC19" s="554"/>
      <c r="ED19" s="554"/>
      <c r="EE19" s="554"/>
      <c r="EF19" s="554"/>
      <c r="EG19" s="554"/>
      <c r="EH19" s="554"/>
      <c r="EI19" s="554"/>
      <c r="EJ19" s="554"/>
      <c r="EK19" s="554"/>
      <c r="EL19" s="554"/>
      <c r="EM19" s="554"/>
      <c r="EN19" s="554"/>
      <c r="EO19" s="554"/>
      <c r="EP19" s="554"/>
      <c r="EQ19" s="554"/>
      <c r="ER19" s="554"/>
      <c r="ES19" s="554"/>
      <c r="ET19" s="554"/>
      <c r="EU19" s="554"/>
      <c r="EV19" s="554"/>
      <c r="EW19" s="554"/>
      <c r="EX19" s="554"/>
      <c r="EY19" s="554"/>
      <c r="EZ19" s="554"/>
      <c r="FA19" s="554"/>
      <c r="FB19" s="554"/>
      <c r="FC19" s="554"/>
      <c r="FD19" s="554"/>
      <c r="FE19" s="554"/>
      <c r="FF19" s="554"/>
      <c r="FG19" s="554"/>
      <c r="FH19" s="554"/>
      <c r="FI19" s="554"/>
      <c r="FJ19" s="554"/>
      <c r="FK19" s="554"/>
      <c r="FL19" s="554"/>
      <c r="FM19" s="554"/>
      <c r="FN19" s="554"/>
      <c r="FO19" s="554"/>
      <c r="FP19" s="554"/>
      <c r="FQ19" s="554"/>
      <c r="FR19" s="554"/>
      <c r="FS19" s="554"/>
      <c r="FT19" s="554"/>
      <c r="FU19" s="554"/>
      <c r="FV19" s="554"/>
      <c r="FW19" s="554"/>
      <c r="FX19" s="554"/>
      <c r="FY19" s="554"/>
      <c r="FZ19" s="554"/>
      <c r="GA19" s="554"/>
      <c r="GB19" s="554"/>
      <c r="GC19" s="554"/>
      <c r="GD19" s="554"/>
      <c r="GE19" s="554"/>
      <c r="GF19" s="554"/>
      <c r="GG19" s="554"/>
      <c r="GH19" s="554"/>
      <c r="GI19" s="554"/>
      <c r="GJ19" s="554"/>
      <c r="GK19" s="554"/>
      <c r="GL19" s="554"/>
      <c r="GM19" s="554"/>
      <c r="GN19" s="554"/>
      <c r="GO19" s="554"/>
      <c r="GP19" s="554"/>
      <c r="GQ19" s="554"/>
      <c r="GR19" s="554"/>
      <c r="GS19" s="554"/>
      <c r="GT19" s="554"/>
      <c r="GU19" s="554"/>
      <c r="GV19" s="554"/>
      <c r="GW19" s="554"/>
      <c r="GX19" s="554"/>
      <c r="GY19" s="554"/>
      <c r="GZ19" s="554"/>
      <c r="HA19" s="554"/>
      <c r="HB19" s="554"/>
      <c r="HC19" s="554"/>
      <c r="HD19" s="554"/>
      <c r="HE19" s="554"/>
      <c r="HF19" s="554"/>
      <c r="HG19" s="554"/>
      <c r="HH19" s="554"/>
      <c r="HI19" s="554"/>
      <c r="HJ19" s="554"/>
      <c r="HK19" s="554"/>
      <c r="HL19" s="554"/>
      <c r="HM19" s="554"/>
      <c r="HN19" s="554"/>
      <c r="HO19" s="554"/>
      <c r="HP19" s="554"/>
      <c r="HQ19" s="554"/>
      <c r="HR19" s="554"/>
      <c r="HS19" s="554"/>
      <c r="HT19" s="554"/>
      <c r="HU19" s="554"/>
      <c r="HV19" s="554"/>
      <c r="HW19" s="554"/>
      <c r="HX19" s="554"/>
      <c r="HY19" s="554"/>
      <c r="HZ19" s="554"/>
      <c r="IA19" s="554"/>
      <c r="IB19" s="554"/>
      <c r="IC19" s="554"/>
      <c r="ID19" s="554"/>
      <c r="IE19" s="554"/>
      <c r="IF19" s="554"/>
      <c r="IG19" s="554"/>
      <c r="IH19" s="554"/>
      <c r="II19" s="554"/>
      <c r="IJ19" s="554"/>
      <c r="IK19" s="554"/>
      <c r="IL19" s="554"/>
      <c r="IM19" s="554"/>
      <c r="IN19" s="554"/>
      <c r="IO19" s="554"/>
      <c r="IP19" s="554"/>
      <c r="IQ19" s="554"/>
      <c r="IR19" s="554"/>
      <c r="IS19" s="554"/>
      <c r="IT19" s="554"/>
      <c r="IU19" s="554"/>
      <c r="IV19" s="554"/>
    </row>
    <row r="20" spans="1:256" ht="24.6" x14ac:dyDescent="0.25">
      <c r="A20" s="539">
        <v>12</v>
      </c>
      <c r="B20" s="540" t="s">
        <v>239</v>
      </c>
      <c r="C20" s="555">
        <f t="shared" si="10"/>
        <v>190600</v>
      </c>
      <c r="D20" s="555">
        <f t="shared" ref="D20:AO20" si="12">D76</f>
        <v>390880</v>
      </c>
      <c r="E20" s="555">
        <f t="shared" si="12"/>
        <v>1</v>
      </c>
      <c r="F20" s="555">
        <f t="shared" si="12"/>
        <v>80</v>
      </c>
      <c r="G20" s="555">
        <f t="shared" si="12"/>
        <v>0</v>
      </c>
      <c r="H20" s="555">
        <f t="shared" si="12"/>
        <v>0</v>
      </c>
      <c r="I20" s="555">
        <f t="shared" si="12"/>
        <v>102</v>
      </c>
      <c r="J20" s="555">
        <f t="shared" si="12"/>
        <v>20000</v>
      </c>
      <c r="K20" s="555">
        <f t="shared" si="12"/>
        <v>346</v>
      </c>
      <c r="L20" s="555">
        <f t="shared" si="12"/>
        <v>266400</v>
      </c>
      <c r="M20" s="555">
        <f t="shared" si="12"/>
        <v>449</v>
      </c>
      <c r="N20" s="555">
        <f t="shared" si="12"/>
        <v>286480</v>
      </c>
      <c r="O20" s="555">
        <f t="shared" si="12"/>
        <v>0</v>
      </c>
      <c r="P20" s="555">
        <f t="shared" si="12"/>
        <v>0</v>
      </c>
      <c r="Q20" s="555">
        <f t="shared" si="12"/>
        <v>0</v>
      </c>
      <c r="R20" s="555">
        <f t="shared" si="12"/>
        <v>0</v>
      </c>
      <c r="S20" s="555">
        <f t="shared" si="12"/>
        <v>0</v>
      </c>
      <c r="T20" s="555">
        <f t="shared" si="12"/>
        <v>0</v>
      </c>
      <c r="U20" s="555">
        <f t="shared" si="12"/>
        <v>0</v>
      </c>
      <c r="V20" s="555">
        <f t="shared" si="12"/>
        <v>0</v>
      </c>
      <c r="W20" s="555">
        <f t="shared" si="12"/>
        <v>0</v>
      </c>
      <c r="X20" s="555">
        <f t="shared" si="12"/>
        <v>0</v>
      </c>
      <c r="Y20" s="555">
        <f t="shared" si="12"/>
        <v>0</v>
      </c>
      <c r="Z20" s="555">
        <f t="shared" si="12"/>
        <v>0</v>
      </c>
      <c r="AA20" s="555">
        <f t="shared" si="12"/>
        <v>0</v>
      </c>
      <c r="AB20" s="555">
        <f t="shared" si="12"/>
        <v>0</v>
      </c>
      <c r="AC20" s="555">
        <f t="shared" si="12"/>
        <v>0</v>
      </c>
      <c r="AD20" s="555">
        <f t="shared" si="12"/>
        <v>0</v>
      </c>
      <c r="AE20" s="555">
        <f t="shared" si="12"/>
        <v>0</v>
      </c>
      <c r="AF20" s="555">
        <f t="shared" si="12"/>
        <v>0</v>
      </c>
      <c r="AG20" s="555">
        <f t="shared" si="12"/>
        <v>0</v>
      </c>
      <c r="AH20" s="555">
        <f t="shared" si="12"/>
        <v>0</v>
      </c>
      <c r="AI20" s="555">
        <f t="shared" si="12"/>
        <v>0</v>
      </c>
      <c r="AJ20" s="555">
        <f t="shared" si="12"/>
        <v>0</v>
      </c>
      <c r="AK20" s="555">
        <f t="shared" si="12"/>
        <v>0</v>
      </c>
      <c r="AL20" s="555">
        <f t="shared" si="12"/>
        <v>66</v>
      </c>
      <c r="AM20" s="555">
        <f t="shared" si="12"/>
        <v>104400</v>
      </c>
      <c r="AN20" s="555">
        <f t="shared" si="12"/>
        <v>515</v>
      </c>
      <c r="AO20" s="539">
        <f t="shared" si="12"/>
        <v>390880</v>
      </c>
      <c r="AP20" s="551"/>
      <c r="AQ20" s="551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4"/>
      <c r="CF20" s="554"/>
      <c r="CG20" s="554"/>
      <c r="CH20" s="554"/>
      <c r="CI20" s="554"/>
      <c r="CJ20" s="554"/>
      <c r="CK20" s="554"/>
      <c r="CL20" s="554"/>
      <c r="CM20" s="554"/>
      <c r="CN20" s="554"/>
      <c r="CO20" s="554"/>
      <c r="CP20" s="554"/>
      <c r="CQ20" s="554"/>
      <c r="CR20" s="554"/>
      <c r="CS20" s="554"/>
      <c r="CT20" s="554"/>
      <c r="CU20" s="554"/>
      <c r="CV20" s="554"/>
      <c r="CW20" s="554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4"/>
      <c r="DJ20" s="554"/>
      <c r="DK20" s="554"/>
      <c r="DL20" s="554"/>
      <c r="DM20" s="554"/>
      <c r="DN20" s="554"/>
      <c r="DO20" s="554"/>
      <c r="DP20" s="554"/>
      <c r="DQ20" s="554"/>
      <c r="DR20" s="554"/>
      <c r="DS20" s="554"/>
      <c r="DT20" s="554"/>
      <c r="DU20" s="554"/>
      <c r="DV20" s="554"/>
      <c r="DW20" s="554"/>
      <c r="DX20" s="554"/>
      <c r="DY20" s="554"/>
      <c r="DZ20" s="554"/>
      <c r="EA20" s="554"/>
      <c r="EB20" s="554"/>
      <c r="EC20" s="554"/>
      <c r="ED20" s="554"/>
      <c r="EE20" s="554"/>
      <c r="EF20" s="554"/>
      <c r="EG20" s="554"/>
      <c r="EH20" s="554"/>
      <c r="EI20" s="554"/>
      <c r="EJ20" s="554"/>
      <c r="EK20" s="554"/>
      <c r="EL20" s="554"/>
      <c r="EM20" s="554"/>
      <c r="EN20" s="554"/>
      <c r="EO20" s="554"/>
      <c r="EP20" s="554"/>
      <c r="EQ20" s="554"/>
      <c r="ER20" s="554"/>
      <c r="ES20" s="554"/>
      <c r="ET20" s="554"/>
      <c r="EU20" s="554"/>
      <c r="EV20" s="554"/>
      <c r="EW20" s="554"/>
      <c r="EX20" s="554"/>
      <c r="EY20" s="554"/>
      <c r="EZ20" s="554"/>
      <c r="FA20" s="554"/>
      <c r="FB20" s="554"/>
      <c r="FC20" s="554"/>
      <c r="FD20" s="554"/>
      <c r="FE20" s="554"/>
      <c r="FF20" s="554"/>
      <c r="FG20" s="554"/>
      <c r="FH20" s="554"/>
      <c r="FI20" s="554"/>
      <c r="FJ20" s="554"/>
      <c r="FK20" s="554"/>
      <c r="FL20" s="554"/>
      <c r="FM20" s="554"/>
      <c r="FN20" s="554"/>
      <c r="FO20" s="554"/>
      <c r="FP20" s="554"/>
      <c r="FQ20" s="554"/>
      <c r="FR20" s="554"/>
      <c r="FS20" s="554"/>
      <c r="FT20" s="554"/>
      <c r="FU20" s="554"/>
      <c r="FV20" s="554"/>
      <c r="FW20" s="554"/>
      <c r="FX20" s="554"/>
      <c r="FY20" s="554"/>
      <c r="FZ20" s="554"/>
      <c r="GA20" s="554"/>
      <c r="GB20" s="554"/>
      <c r="GC20" s="554"/>
      <c r="GD20" s="554"/>
      <c r="GE20" s="554"/>
      <c r="GF20" s="554"/>
      <c r="GG20" s="554"/>
      <c r="GH20" s="554"/>
      <c r="GI20" s="554"/>
      <c r="GJ20" s="554"/>
      <c r="GK20" s="554"/>
      <c r="GL20" s="554"/>
      <c r="GM20" s="554"/>
      <c r="GN20" s="554"/>
      <c r="GO20" s="554"/>
      <c r="GP20" s="554"/>
      <c r="GQ20" s="554"/>
      <c r="GR20" s="554"/>
      <c r="GS20" s="554"/>
      <c r="GT20" s="554"/>
      <c r="GU20" s="554"/>
      <c r="GV20" s="554"/>
      <c r="GW20" s="554"/>
      <c r="GX20" s="554"/>
      <c r="GY20" s="554"/>
      <c r="GZ20" s="554"/>
      <c r="HA20" s="554"/>
      <c r="HB20" s="554"/>
      <c r="HC20" s="554"/>
      <c r="HD20" s="554"/>
      <c r="HE20" s="554"/>
      <c r="HF20" s="554"/>
      <c r="HG20" s="554"/>
      <c r="HH20" s="554"/>
      <c r="HI20" s="554"/>
      <c r="HJ20" s="554"/>
      <c r="HK20" s="554"/>
      <c r="HL20" s="554"/>
      <c r="HM20" s="554"/>
      <c r="HN20" s="554"/>
      <c r="HO20" s="554"/>
      <c r="HP20" s="554"/>
      <c r="HQ20" s="554"/>
      <c r="HR20" s="554"/>
      <c r="HS20" s="554"/>
      <c r="HT20" s="554"/>
      <c r="HU20" s="554"/>
      <c r="HV20" s="554"/>
      <c r="HW20" s="554"/>
      <c r="HX20" s="554"/>
      <c r="HY20" s="554"/>
      <c r="HZ20" s="554"/>
      <c r="IA20" s="554"/>
      <c r="IB20" s="554"/>
      <c r="IC20" s="554"/>
      <c r="ID20" s="554"/>
      <c r="IE20" s="554"/>
      <c r="IF20" s="554"/>
      <c r="IG20" s="554"/>
      <c r="IH20" s="554"/>
      <c r="II20" s="554"/>
      <c r="IJ20" s="554"/>
      <c r="IK20" s="554"/>
      <c r="IL20" s="554"/>
      <c r="IM20" s="554"/>
      <c r="IN20" s="554"/>
      <c r="IO20" s="554"/>
      <c r="IP20" s="554"/>
      <c r="IQ20" s="554"/>
      <c r="IR20" s="554"/>
      <c r="IS20" s="554"/>
      <c r="IT20" s="554"/>
      <c r="IU20" s="554"/>
      <c r="IV20" s="554"/>
    </row>
    <row r="21" spans="1:256" ht="24.6" x14ac:dyDescent="0.25">
      <c r="A21" s="539">
        <v>13</v>
      </c>
      <c r="B21" s="540" t="s">
        <v>325</v>
      </c>
      <c r="C21" s="555">
        <f>C77</f>
        <v>16300</v>
      </c>
      <c r="D21" s="555">
        <f>D77</f>
        <v>44400</v>
      </c>
      <c r="E21" s="555">
        <f t="shared" ref="E21:AO21" si="13">E77</f>
        <v>0</v>
      </c>
      <c r="F21" s="555">
        <f t="shared" si="13"/>
        <v>0</v>
      </c>
      <c r="G21" s="555">
        <f t="shared" si="13"/>
        <v>0</v>
      </c>
      <c r="H21" s="555">
        <f t="shared" si="13"/>
        <v>0</v>
      </c>
      <c r="I21" s="555">
        <f t="shared" si="13"/>
        <v>6</v>
      </c>
      <c r="J21" s="555">
        <f t="shared" si="13"/>
        <v>1965</v>
      </c>
      <c r="K21" s="555">
        <f t="shared" si="13"/>
        <v>30</v>
      </c>
      <c r="L21" s="555">
        <f t="shared" si="13"/>
        <v>39000</v>
      </c>
      <c r="M21" s="555">
        <f t="shared" si="13"/>
        <v>36</v>
      </c>
      <c r="N21" s="555">
        <f t="shared" si="13"/>
        <v>40965</v>
      </c>
      <c r="O21" s="555">
        <f t="shared" si="13"/>
        <v>0</v>
      </c>
      <c r="P21" s="555">
        <f t="shared" si="13"/>
        <v>0</v>
      </c>
      <c r="Q21" s="555">
        <f t="shared" si="13"/>
        <v>0</v>
      </c>
      <c r="R21" s="555">
        <f t="shared" si="13"/>
        <v>0</v>
      </c>
      <c r="S21" s="555">
        <f t="shared" si="13"/>
        <v>0</v>
      </c>
      <c r="T21" s="555">
        <f t="shared" si="13"/>
        <v>0</v>
      </c>
      <c r="U21" s="555">
        <f t="shared" si="13"/>
        <v>0</v>
      </c>
      <c r="V21" s="555">
        <f t="shared" si="13"/>
        <v>0</v>
      </c>
      <c r="W21" s="555">
        <f t="shared" si="13"/>
        <v>0</v>
      </c>
      <c r="X21" s="555">
        <f t="shared" si="13"/>
        <v>0</v>
      </c>
      <c r="Y21" s="555">
        <f t="shared" si="13"/>
        <v>0</v>
      </c>
      <c r="Z21" s="555">
        <f t="shared" si="13"/>
        <v>0</v>
      </c>
      <c r="AA21" s="555">
        <f t="shared" si="13"/>
        <v>0</v>
      </c>
      <c r="AB21" s="555">
        <f t="shared" si="13"/>
        <v>0</v>
      </c>
      <c r="AC21" s="555">
        <f t="shared" si="13"/>
        <v>0</v>
      </c>
      <c r="AD21" s="555">
        <f t="shared" si="13"/>
        <v>0</v>
      </c>
      <c r="AE21" s="555">
        <f t="shared" si="13"/>
        <v>0</v>
      </c>
      <c r="AF21" s="555">
        <f t="shared" si="13"/>
        <v>0</v>
      </c>
      <c r="AG21" s="555">
        <f t="shared" si="13"/>
        <v>0</v>
      </c>
      <c r="AH21" s="555">
        <f t="shared" si="13"/>
        <v>0</v>
      </c>
      <c r="AI21" s="555">
        <f t="shared" si="13"/>
        <v>0</v>
      </c>
      <c r="AJ21" s="555">
        <f t="shared" si="13"/>
        <v>0</v>
      </c>
      <c r="AK21" s="555">
        <f t="shared" si="13"/>
        <v>0</v>
      </c>
      <c r="AL21" s="555">
        <f t="shared" si="13"/>
        <v>19</v>
      </c>
      <c r="AM21" s="555">
        <f t="shared" si="13"/>
        <v>3435</v>
      </c>
      <c r="AN21" s="555">
        <f t="shared" si="13"/>
        <v>55</v>
      </c>
      <c r="AO21" s="539">
        <f t="shared" si="13"/>
        <v>44400</v>
      </c>
      <c r="AP21" s="551"/>
      <c r="AQ21" s="551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4"/>
      <c r="CF21" s="554"/>
      <c r="CG21" s="554"/>
      <c r="CH21" s="554"/>
      <c r="CI21" s="554"/>
      <c r="CJ21" s="554"/>
      <c r="CK21" s="554"/>
      <c r="CL21" s="554"/>
      <c r="CM21" s="554"/>
      <c r="CN21" s="554"/>
      <c r="CO21" s="554"/>
      <c r="CP21" s="554"/>
      <c r="CQ21" s="554"/>
      <c r="CR21" s="554"/>
      <c r="CS21" s="554"/>
      <c r="CT21" s="554"/>
      <c r="CU21" s="554"/>
      <c r="CV21" s="554"/>
      <c r="CW21" s="554"/>
      <c r="CX21" s="554"/>
      <c r="CY21" s="554"/>
      <c r="CZ21" s="554"/>
      <c r="DA21" s="554"/>
      <c r="DB21" s="554"/>
      <c r="DC21" s="554"/>
      <c r="DD21" s="554"/>
      <c r="DE21" s="554"/>
      <c r="DF21" s="554"/>
      <c r="DG21" s="554"/>
      <c r="DH21" s="554"/>
      <c r="DI21" s="554"/>
      <c r="DJ21" s="554"/>
      <c r="DK21" s="554"/>
      <c r="DL21" s="554"/>
      <c r="DM21" s="554"/>
      <c r="DN21" s="554"/>
      <c r="DO21" s="554"/>
      <c r="DP21" s="554"/>
      <c r="DQ21" s="554"/>
      <c r="DR21" s="554"/>
      <c r="DS21" s="554"/>
      <c r="DT21" s="554"/>
      <c r="DU21" s="554"/>
      <c r="DV21" s="554"/>
      <c r="DW21" s="554"/>
      <c r="DX21" s="554"/>
      <c r="DY21" s="554"/>
      <c r="DZ21" s="554"/>
      <c r="EA21" s="554"/>
      <c r="EB21" s="554"/>
      <c r="EC21" s="554"/>
      <c r="ED21" s="554"/>
      <c r="EE21" s="554"/>
      <c r="EF21" s="554"/>
      <c r="EG21" s="554"/>
      <c r="EH21" s="554"/>
      <c r="EI21" s="554"/>
      <c r="EJ21" s="554"/>
      <c r="EK21" s="554"/>
      <c r="EL21" s="554"/>
      <c r="EM21" s="554"/>
      <c r="EN21" s="554"/>
      <c r="EO21" s="554"/>
      <c r="EP21" s="554"/>
      <c r="EQ21" s="554"/>
      <c r="ER21" s="554"/>
      <c r="ES21" s="554"/>
      <c r="ET21" s="554"/>
      <c r="EU21" s="554"/>
      <c r="EV21" s="554"/>
      <c r="EW21" s="554"/>
      <c r="EX21" s="554"/>
      <c r="EY21" s="554"/>
      <c r="EZ21" s="554"/>
      <c r="FA21" s="554"/>
      <c r="FB21" s="554"/>
      <c r="FC21" s="554"/>
      <c r="FD21" s="554"/>
      <c r="FE21" s="554"/>
      <c r="FF21" s="554"/>
      <c r="FG21" s="554"/>
      <c r="FH21" s="554"/>
      <c r="FI21" s="554"/>
      <c r="FJ21" s="554"/>
      <c r="FK21" s="554"/>
      <c r="FL21" s="554"/>
      <c r="FM21" s="554"/>
      <c r="FN21" s="554"/>
      <c r="FO21" s="554"/>
      <c r="FP21" s="554"/>
      <c r="FQ21" s="554"/>
      <c r="FR21" s="554"/>
      <c r="FS21" s="554"/>
      <c r="FT21" s="554"/>
      <c r="FU21" s="554"/>
      <c r="FV21" s="554"/>
      <c r="FW21" s="554"/>
      <c r="FX21" s="554"/>
      <c r="FY21" s="554"/>
      <c r="FZ21" s="554"/>
      <c r="GA21" s="554"/>
      <c r="GB21" s="554"/>
      <c r="GC21" s="554"/>
      <c r="GD21" s="554"/>
      <c r="GE21" s="554"/>
      <c r="GF21" s="554"/>
      <c r="GG21" s="554"/>
      <c r="GH21" s="554"/>
      <c r="GI21" s="554"/>
      <c r="GJ21" s="554"/>
      <c r="GK21" s="554"/>
      <c r="GL21" s="554"/>
      <c r="GM21" s="554"/>
      <c r="GN21" s="554"/>
      <c r="GO21" s="554"/>
      <c r="GP21" s="554"/>
      <c r="GQ21" s="554"/>
      <c r="GR21" s="554"/>
      <c r="GS21" s="554"/>
      <c r="GT21" s="554"/>
      <c r="GU21" s="554"/>
      <c r="GV21" s="554"/>
      <c r="GW21" s="554"/>
      <c r="GX21" s="554"/>
      <c r="GY21" s="554"/>
      <c r="GZ21" s="554"/>
      <c r="HA21" s="554"/>
      <c r="HB21" s="554"/>
      <c r="HC21" s="554"/>
      <c r="HD21" s="554"/>
      <c r="HE21" s="554"/>
      <c r="HF21" s="554"/>
      <c r="HG21" s="554"/>
      <c r="HH21" s="554"/>
      <c r="HI21" s="554"/>
      <c r="HJ21" s="554"/>
      <c r="HK21" s="554"/>
      <c r="HL21" s="554"/>
      <c r="HM21" s="554"/>
      <c r="HN21" s="554"/>
      <c r="HO21" s="554"/>
      <c r="HP21" s="554"/>
      <c r="HQ21" s="554"/>
      <c r="HR21" s="554"/>
      <c r="HS21" s="554"/>
      <c r="HT21" s="554"/>
      <c r="HU21" s="554"/>
      <c r="HV21" s="554"/>
      <c r="HW21" s="554"/>
      <c r="HX21" s="554"/>
      <c r="HY21" s="554"/>
      <c r="HZ21" s="554"/>
      <c r="IA21" s="554"/>
      <c r="IB21" s="554"/>
      <c r="IC21" s="554"/>
      <c r="ID21" s="554"/>
      <c r="IE21" s="554"/>
      <c r="IF21" s="554"/>
      <c r="IG21" s="554"/>
      <c r="IH21" s="554"/>
      <c r="II21" s="554"/>
      <c r="IJ21" s="554"/>
      <c r="IK21" s="554"/>
      <c r="IL21" s="554"/>
      <c r="IM21" s="554"/>
      <c r="IN21" s="554"/>
      <c r="IO21" s="554"/>
      <c r="IP21" s="554"/>
      <c r="IQ21" s="554"/>
      <c r="IR21" s="554"/>
      <c r="IS21" s="554"/>
      <c r="IT21" s="554"/>
      <c r="IU21" s="554"/>
      <c r="IV21" s="554"/>
    </row>
    <row r="22" spans="1:256" ht="24.6" x14ac:dyDescent="0.25">
      <c r="A22" s="539">
        <v>14</v>
      </c>
      <c r="B22" s="540" t="s">
        <v>240</v>
      </c>
      <c r="C22" s="555">
        <f>C78</f>
        <v>477900</v>
      </c>
      <c r="D22" s="555">
        <f t="shared" ref="D22:AO22" si="14">D78</f>
        <v>125000</v>
      </c>
      <c r="E22" s="555">
        <f t="shared" si="14"/>
        <v>70</v>
      </c>
      <c r="F22" s="555">
        <f t="shared" si="14"/>
        <v>13500</v>
      </c>
      <c r="G22" s="555">
        <f t="shared" si="14"/>
        <v>29</v>
      </c>
      <c r="H22" s="555">
        <f t="shared" si="14"/>
        <v>6755</v>
      </c>
      <c r="I22" s="555">
        <f t="shared" si="14"/>
        <v>47</v>
      </c>
      <c r="J22" s="555">
        <f t="shared" si="14"/>
        <v>34900</v>
      </c>
      <c r="K22" s="555">
        <f t="shared" si="14"/>
        <v>84</v>
      </c>
      <c r="L22" s="555">
        <f t="shared" si="14"/>
        <v>41250</v>
      </c>
      <c r="M22" s="555">
        <f t="shared" si="14"/>
        <v>201</v>
      </c>
      <c r="N22" s="555">
        <f t="shared" si="14"/>
        <v>89650</v>
      </c>
      <c r="O22" s="555">
        <f t="shared" si="14"/>
        <v>0</v>
      </c>
      <c r="P22" s="555">
        <f t="shared" si="14"/>
        <v>0</v>
      </c>
      <c r="Q22" s="555">
        <f t="shared" si="14"/>
        <v>0</v>
      </c>
      <c r="R22" s="555">
        <f t="shared" si="14"/>
        <v>0</v>
      </c>
      <c r="S22" s="555">
        <f t="shared" si="14"/>
        <v>0</v>
      </c>
      <c r="T22" s="555">
        <f t="shared" si="14"/>
        <v>0</v>
      </c>
      <c r="U22" s="555">
        <f t="shared" si="14"/>
        <v>0</v>
      </c>
      <c r="V22" s="555">
        <f t="shared" si="14"/>
        <v>0</v>
      </c>
      <c r="W22" s="555">
        <f t="shared" si="14"/>
        <v>0</v>
      </c>
      <c r="X22" s="555">
        <f t="shared" si="14"/>
        <v>0</v>
      </c>
      <c r="Y22" s="555">
        <f t="shared" si="14"/>
        <v>0</v>
      </c>
      <c r="Z22" s="555">
        <f t="shared" si="14"/>
        <v>0</v>
      </c>
      <c r="AA22" s="555">
        <f t="shared" si="14"/>
        <v>0</v>
      </c>
      <c r="AB22" s="555">
        <f t="shared" si="14"/>
        <v>0</v>
      </c>
      <c r="AC22" s="555">
        <f t="shared" si="14"/>
        <v>0</v>
      </c>
      <c r="AD22" s="555">
        <f t="shared" si="14"/>
        <v>0</v>
      </c>
      <c r="AE22" s="555">
        <f t="shared" si="14"/>
        <v>0</v>
      </c>
      <c r="AF22" s="555">
        <f t="shared" si="14"/>
        <v>0</v>
      </c>
      <c r="AG22" s="555">
        <f t="shared" si="14"/>
        <v>0</v>
      </c>
      <c r="AH22" s="555">
        <f t="shared" si="14"/>
        <v>0</v>
      </c>
      <c r="AI22" s="555">
        <f t="shared" si="14"/>
        <v>0</v>
      </c>
      <c r="AJ22" s="555">
        <f t="shared" si="14"/>
        <v>0</v>
      </c>
      <c r="AK22" s="555">
        <f t="shared" si="14"/>
        <v>0</v>
      </c>
      <c r="AL22" s="555">
        <f t="shared" si="14"/>
        <v>84</v>
      </c>
      <c r="AM22" s="555">
        <f t="shared" si="14"/>
        <v>35350</v>
      </c>
      <c r="AN22" s="555">
        <f t="shared" si="14"/>
        <v>285</v>
      </c>
      <c r="AO22" s="539">
        <f t="shared" si="14"/>
        <v>125000</v>
      </c>
      <c r="AP22" s="551"/>
      <c r="AQ22" s="551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4"/>
      <c r="CF22" s="554"/>
      <c r="CG22" s="554"/>
      <c r="CH22" s="554"/>
      <c r="CI22" s="554"/>
      <c r="CJ22" s="554"/>
      <c r="CK22" s="554"/>
      <c r="CL22" s="554"/>
      <c r="CM22" s="554"/>
      <c r="CN22" s="554"/>
      <c r="CO22" s="554"/>
      <c r="CP22" s="554"/>
      <c r="CQ22" s="554"/>
      <c r="CR22" s="554"/>
      <c r="CS22" s="554"/>
      <c r="CT22" s="554"/>
      <c r="CU22" s="554"/>
      <c r="CV22" s="554"/>
      <c r="CW22" s="554"/>
      <c r="CX22" s="554"/>
      <c r="CY22" s="554"/>
      <c r="CZ22" s="554"/>
      <c r="DA22" s="554"/>
      <c r="DB22" s="554"/>
      <c r="DC22" s="554"/>
      <c r="DD22" s="554"/>
      <c r="DE22" s="554"/>
      <c r="DF22" s="554"/>
      <c r="DG22" s="554"/>
      <c r="DH22" s="554"/>
      <c r="DI22" s="554"/>
      <c r="DJ22" s="554"/>
      <c r="DK22" s="554"/>
      <c r="DL22" s="554"/>
      <c r="DM22" s="554"/>
      <c r="DN22" s="554"/>
      <c r="DO22" s="554"/>
      <c r="DP22" s="554"/>
      <c r="DQ22" s="554"/>
      <c r="DR22" s="554"/>
      <c r="DS22" s="554"/>
      <c r="DT22" s="554"/>
      <c r="DU22" s="554"/>
      <c r="DV22" s="554"/>
      <c r="DW22" s="554"/>
      <c r="DX22" s="554"/>
      <c r="DY22" s="554"/>
      <c r="DZ22" s="554"/>
      <c r="EA22" s="554"/>
      <c r="EB22" s="554"/>
      <c r="EC22" s="554"/>
      <c r="ED22" s="554"/>
      <c r="EE22" s="554"/>
      <c r="EF22" s="554"/>
      <c r="EG22" s="554"/>
      <c r="EH22" s="554"/>
      <c r="EI22" s="554"/>
      <c r="EJ22" s="554"/>
      <c r="EK22" s="554"/>
      <c r="EL22" s="554"/>
      <c r="EM22" s="554"/>
      <c r="EN22" s="554"/>
      <c r="EO22" s="554"/>
      <c r="EP22" s="554"/>
      <c r="EQ22" s="554"/>
      <c r="ER22" s="554"/>
      <c r="ES22" s="554"/>
      <c r="ET22" s="554"/>
      <c r="EU22" s="554"/>
      <c r="EV22" s="554"/>
      <c r="EW22" s="554"/>
      <c r="EX22" s="554"/>
      <c r="EY22" s="554"/>
      <c r="EZ22" s="554"/>
      <c r="FA22" s="554"/>
      <c r="FB22" s="554"/>
      <c r="FC22" s="554"/>
      <c r="FD22" s="554"/>
      <c r="FE22" s="554"/>
      <c r="FF22" s="554"/>
      <c r="FG22" s="554"/>
      <c r="FH22" s="554"/>
      <c r="FI22" s="554"/>
      <c r="FJ22" s="554"/>
      <c r="FK22" s="554"/>
      <c r="FL22" s="554"/>
      <c r="FM22" s="554"/>
      <c r="FN22" s="554"/>
      <c r="FO22" s="554"/>
      <c r="FP22" s="554"/>
      <c r="FQ22" s="554"/>
      <c r="FR22" s="554"/>
      <c r="FS22" s="554"/>
      <c r="FT22" s="554"/>
      <c r="FU22" s="554"/>
      <c r="FV22" s="554"/>
      <c r="FW22" s="554"/>
      <c r="FX22" s="554"/>
      <c r="FY22" s="554"/>
      <c r="FZ22" s="554"/>
      <c r="GA22" s="554"/>
      <c r="GB22" s="554"/>
      <c r="GC22" s="554"/>
      <c r="GD22" s="554"/>
      <c r="GE22" s="554"/>
      <c r="GF22" s="554"/>
      <c r="GG22" s="554"/>
      <c r="GH22" s="554"/>
      <c r="GI22" s="554"/>
      <c r="GJ22" s="554"/>
      <c r="GK22" s="554"/>
      <c r="GL22" s="554"/>
      <c r="GM22" s="554"/>
      <c r="GN22" s="554"/>
      <c r="GO22" s="554"/>
      <c r="GP22" s="554"/>
      <c r="GQ22" s="554"/>
      <c r="GR22" s="554"/>
      <c r="GS22" s="554"/>
      <c r="GT22" s="554"/>
      <c r="GU22" s="554"/>
      <c r="GV22" s="554"/>
      <c r="GW22" s="554"/>
      <c r="GX22" s="554"/>
      <c r="GY22" s="554"/>
      <c r="GZ22" s="554"/>
      <c r="HA22" s="554"/>
      <c r="HB22" s="554"/>
      <c r="HC22" s="554"/>
      <c r="HD22" s="554"/>
      <c r="HE22" s="554"/>
      <c r="HF22" s="554"/>
      <c r="HG22" s="554"/>
      <c r="HH22" s="554"/>
      <c r="HI22" s="554"/>
      <c r="HJ22" s="554"/>
      <c r="HK22" s="554"/>
      <c r="HL22" s="554"/>
      <c r="HM22" s="554"/>
      <c r="HN22" s="554"/>
      <c r="HO22" s="554"/>
      <c r="HP22" s="554"/>
      <c r="HQ22" s="554"/>
      <c r="HR22" s="554"/>
      <c r="HS22" s="554"/>
      <c r="HT22" s="554"/>
      <c r="HU22" s="554"/>
      <c r="HV22" s="554"/>
      <c r="HW22" s="554"/>
      <c r="HX22" s="554"/>
      <c r="HY22" s="554"/>
      <c r="HZ22" s="554"/>
      <c r="IA22" s="554"/>
      <c r="IB22" s="554"/>
      <c r="IC22" s="554"/>
      <c r="ID22" s="554"/>
      <c r="IE22" s="554"/>
      <c r="IF22" s="554"/>
      <c r="IG22" s="554"/>
      <c r="IH22" s="554"/>
      <c r="II22" s="554"/>
      <c r="IJ22" s="554"/>
      <c r="IK22" s="554"/>
      <c r="IL22" s="554"/>
      <c r="IM22" s="554"/>
      <c r="IN22" s="554"/>
      <c r="IO22" s="554"/>
      <c r="IP22" s="554"/>
      <c r="IQ22" s="554"/>
      <c r="IR22" s="554"/>
      <c r="IS22" s="554"/>
      <c r="IT22" s="554"/>
      <c r="IU22" s="554"/>
      <c r="IV22" s="554"/>
    </row>
    <row r="23" spans="1:256" ht="24.6" x14ac:dyDescent="0.25">
      <c r="A23" s="539">
        <v>15</v>
      </c>
      <c r="B23" s="540" t="s">
        <v>241</v>
      </c>
      <c r="C23" s="555">
        <f>C79</f>
        <v>38400</v>
      </c>
      <c r="D23" s="555">
        <f t="shared" ref="D23:AO23" si="15">D79</f>
        <v>115100</v>
      </c>
      <c r="E23" s="555">
        <f t="shared" si="15"/>
        <v>0</v>
      </c>
      <c r="F23" s="555">
        <f t="shared" si="15"/>
        <v>0</v>
      </c>
      <c r="G23" s="555">
        <f t="shared" si="15"/>
        <v>0</v>
      </c>
      <c r="H23" s="555">
        <f t="shared" si="15"/>
        <v>0</v>
      </c>
      <c r="I23" s="555">
        <f t="shared" si="15"/>
        <v>45</v>
      </c>
      <c r="J23" s="555">
        <f t="shared" si="15"/>
        <v>31100</v>
      </c>
      <c r="K23" s="555">
        <f t="shared" si="15"/>
        <v>65</v>
      </c>
      <c r="L23" s="555">
        <f t="shared" si="15"/>
        <v>84000</v>
      </c>
      <c r="M23" s="555">
        <f t="shared" si="15"/>
        <v>110</v>
      </c>
      <c r="N23" s="555">
        <f t="shared" si="15"/>
        <v>115100</v>
      </c>
      <c r="O23" s="555">
        <f t="shared" si="15"/>
        <v>0</v>
      </c>
      <c r="P23" s="555">
        <f t="shared" si="15"/>
        <v>0</v>
      </c>
      <c r="Q23" s="555">
        <f t="shared" si="15"/>
        <v>0</v>
      </c>
      <c r="R23" s="555">
        <f t="shared" si="15"/>
        <v>0</v>
      </c>
      <c r="S23" s="555">
        <f t="shared" si="15"/>
        <v>0</v>
      </c>
      <c r="T23" s="555">
        <f t="shared" si="15"/>
        <v>0</v>
      </c>
      <c r="U23" s="555">
        <f t="shared" si="15"/>
        <v>0</v>
      </c>
      <c r="V23" s="555">
        <f t="shared" si="15"/>
        <v>0</v>
      </c>
      <c r="W23" s="555">
        <f t="shared" si="15"/>
        <v>0</v>
      </c>
      <c r="X23" s="555">
        <f t="shared" si="15"/>
        <v>0</v>
      </c>
      <c r="Y23" s="555">
        <f t="shared" si="15"/>
        <v>0</v>
      </c>
      <c r="Z23" s="555">
        <f t="shared" si="15"/>
        <v>0</v>
      </c>
      <c r="AA23" s="555">
        <f t="shared" si="15"/>
        <v>0</v>
      </c>
      <c r="AB23" s="555">
        <f t="shared" si="15"/>
        <v>0</v>
      </c>
      <c r="AC23" s="555">
        <f t="shared" si="15"/>
        <v>0</v>
      </c>
      <c r="AD23" s="555">
        <f t="shared" si="15"/>
        <v>0</v>
      </c>
      <c r="AE23" s="555">
        <f t="shared" si="15"/>
        <v>0</v>
      </c>
      <c r="AF23" s="555">
        <f t="shared" si="15"/>
        <v>0</v>
      </c>
      <c r="AG23" s="555">
        <f t="shared" si="15"/>
        <v>0</v>
      </c>
      <c r="AH23" s="555">
        <f t="shared" si="15"/>
        <v>0</v>
      </c>
      <c r="AI23" s="555">
        <f t="shared" si="15"/>
        <v>0</v>
      </c>
      <c r="AJ23" s="555">
        <f t="shared" si="15"/>
        <v>0</v>
      </c>
      <c r="AK23" s="555">
        <f t="shared" si="15"/>
        <v>0</v>
      </c>
      <c r="AL23" s="555">
        <f t="shared" si="15"/>
        <v>0</v>
      </c>
      <c r="AM23" s="555">
        <f t="shared" si="15"/>
        <v>0</v>
      </c>
      <c r="AN23" s="555">
        <f t="shared" si="15"/>
        <v>110</v>
      </c>
      <c r="AO23" s="539">
        <f t="shared" si="15"/>
        <v>115100</v>
      </c>
      <c r="AP23" s="551"/>
      <c r="AQ23" s="551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4"/>
      <c r="CF23" s="554"/>
      <c r="CG23" s="554"/>
      <c r="CH23" s="554"/>
      <c r="CI23" s="554"/>
      <c r="CJ23" s="554"/>
      <c r="CK23" s="554"/>
      <c r="CL23" s="554"/>
      <c r="CM23" s="554"/>
      <c r="CN23" s="554"/>
      <c r="CO23" s="554"/>
      <c r="CP23" s="554"/>
      <c r="CQ23" s="554"/>
      <c r="CR23" s="554"/>
      <c r="CS23" s="554"/>
      <c r="CT23" s="554"/>
      <c r="CU23" s="554"/>
      <c r="CV23" s="554"/>
      <c r="CW23" s="554"/>
      <c r="CX23" s="554"/>
      <c r="CY23" s="554"/>
      <c r="CZ23" s="554"/>
      <c r="DA23" s="554"/>
      <c r="DB23" s="554"/>
      <c r="DC23" s="554"/>
      <c r="DD23" s="554"/>
      <c r="DE23" s="554"/>
      <c r="DF23" s="554"/>
      <c r="DG23" s="554"/>
      <c r="DH23" s="554"/>
      <c r="DI23" s="554"/>
      <c r="DJ23" s="554"/>
      <c r="DK23" s="554"/>
      <c r="DL23" s="554"/>
      <c r="DM23" s="554"/>
      <c r="DN23" s="554"/>
      <c r="DO23" s="554"/>
      <c r="DP23" s="554"/>
      <c r="DQ23" s="554"/>
      <c r="DR23" s="554"/>
      <c r="DS23" s="554"/>
      <c r="DT23" s="554"/>
      <c r="DU23" s="554"/>
      <c r="DV23" s="554"/>
      <c r="DW23" s="554"/>
      <c r="DX23" s="554"/>
      <c r="DY23" s="554"/>
      <c r="DZ23" s="554"/>
      <c r="EA23" s="554"/>
      <c r="EB23" s="554"/>
      <c r="EC23" s="554"/>
      <c r="ED23" s="554"/>
      <c r="EE23" s="554"/>
      <c r="EF23" s="554"/>
      <c r="EG23" s="554"/>
      <c r="EH23" s="554"/>
      <c r="EI23" s="554"/>
      <c r="EJ23" s="554"/>
      <c r="EK23" s="554"/>
      <c r="EL23" s="554"/>
      <c r="EM23" s="554"/>
      <c r="EN23" s="554"/>
      <c r="EO23" s="554"/>
      <c r="EP23" s="554"/>
      <c r="EQ23" s="554"/>
      <c r="ER23" s="554"/>
      <c r="ES23" s="554"/>
      <c r="ET23" s="554"/>
      <c r="EU23" s="554"/>
      <c r="EV23" s="554"/>
      <c r="EW23" s="554"/>
      <c r="EX23" s="554"/>
      <c r="EY23" s="554"/>
      <c r="EZ23" s="554"/>
      <c r="FA23" s="554"/>
      <c r="FB23" s="554"/>
      <c r="FC23" s="554"/>
      <c r="FD23" s="554"/>
      <c r="FE23" s="554"/>
      <c r="FF23" s="554"/>
      <c r="FG23" s="554"/>
      <c r="FH23" s="554"/>
      <c r="FI23" s="554"/>
      <c r="FJ23" s="554"/>
      <c r="FK23" s="554"/>
      <c r="FL23" s="554"/>
      <c r="FM23" s="554"/>
      <c r="FN23" s="554"/>
      <c r="FO23" s="554"/>
      <c r="FP23" s="554"/>
      <c r="FQ23" s="554"/>
      <c r="FR23" s="554"/>
      <c r="FS23" s="554"/>
      <c r="FT23" s="554"/>
      <c r="FU23" s="554"/>
      <c r="FV23" s="554"/>
      <c r="FW23" s="554"/>
      <c r="FX23" s="554"/>
      <c r="FY23" s="554"/>
      <c r="FZ23" s="554"/>
      <c r="GA23" s="554"/>
      <c r="GB23" s="554"/>
      <c r="GC23" s="554"/>
      <c r="GD23" s="554"/>
      <c r="GE23" s="554"/>
      <c r="GF23" s="554"/>
      <c r="GG23" s="554"/>
      <c r="GH23" s="554"/>
      <c r="GI23" s="554"/>
      <c r="GJ23" s="554"/>
      <c r="GK23" s="554"/>
      <c r="GL23" s="554"/>
      <c r="GM23" s="554"/>
      <c r="GN23" s="554"/>
      <c r="GO23" s="554"/>
      <c r="GP23" s="554"/>
      <c r="GQ23" s="554"/>
      <c r="GR23" s="554"/>
      <c r="GS23" s="554"/>
      <c r="GT23" s="554"/>
      <c r="GU23" s="554"/>
      <c r="GV23" s="554"/>
      <c r="GW23" s="554"/>
      <c r="GX23" s="554"/>
      <c r="GY23" s="554"/>
      <c r="GZ23" s="554"/>
      <c r="HA23" s="554"/>
      <c r="HB23" s="554"/>
      <c r="HC23" s="554"/>
      <c r="HD23" s="554"/>
      <c r="HE23" s="554"/>
      <c r="HF23" s="554"/>
      <c r="HG23" s="554"/>
      <c r="HH23" s="554"/>
      <c r="HI23" s="554"/>
      <c r="HJ23" s="554"/>
      <c r="HK23" s="554"/>
      <c r="HL23" s="554"/>
      <c r="HM23" s="554"/>
      <c r="HN23" s="554"/>
      <c r="HO23" s="554"/>
      <c r="HP23" s="554"/>
      <c r="HQ23" s="554"/>
      <c r="HR23" s="554"/>
      <c r="HS23" s="554"/>
      <c r="HT23" s="554"/>
      <c r="HU23" s="554"/>
      <c r="HV23" s="554"/>
      <c r="HW23" s="554"/>
      <c r="HX23" s="554"/>
      <c r="HY23" s="554"/>
      <c r="HZ23" s="554"/>
      <c r="IA23" s="554"/>
      <c r="IB23" s="554"/>
      <c r="IC23" s="554"/>
      <c r="ID23" s="554"/>
      <c r="IE23" s="554"/>
      <c r="IF23" s="554"/>
      <c r="IG23" s="554"/>
      <c r="IH23" s="554"/>
      <c r="II23" s="554"/>
      <c r="IJ23" s="554"/>
      <c r="IK23" s="554"/>
      <c r="IL23" s="554"/>
      <c r="IM23" s="554"/>
      <c r="IN23" s="554"/>
      <c r="IO23" s="554"/>
      <c r="IP23" s="554"/>
      <c r="IQ23" s="554"/>
      <c r="IR23" s="554"/>
      <c r="IS23" s="554"/>
      <c r="IT23" s="554"/>
      <c r="IU23" s="554"/>
      <c r="IV23" s="554"/>
    </row>
    <row r="24" spans="1:256" ht="24.6" x14ac:dyDescent="0.25">
      <c r="A24" s="539">
        <v>16</v>
      </c>
      <c r="B24" s="540" t="s">
        <v>242</v>
      </c>
      <c r="C24" s="555">
        <f>C80</f>
        <v>142265</v>
      </c>
      <c r="D24" s="555">
        <f t="shared" ref="D24:AO24" si="16">D80</f>
        <v>83072</v>
      </c>
      <c r="E24" s="555">
        <f t="shared" si="16"/>
        <v>23</v>
      </c>
      <c r="F24" s="555">
        <f t="shared" si="16"/>
        <v>15360</v>
      </c>
      <c r="G24" s="555">
        <f t="shared" si="16"/>
        <v>4</v>
      </c>
      <c r="H24" s="555">
        <f t="shared" si="16"/>
        <v>950</v>
      </c>
      <c r="I24" s="555">
        <f t="shared" si="16"/>
        <v>98</v>
      </c>
      <c r="J24" s="555">
        <f t="shared" si="16"/>
        <v>19800</v>
      </c>
      <c r="K24" s="555">
        <f t="shared" si="16"/>
        <v>60</v>
      </c>
      <c r="L24" s="555">
        <f t="shared" si="16"/>
        <v>36312</v>
      </c>
      <c r="M24" s="555">
        <f t="shared" si="16"/>
        <v>181</v>
      </c>
      <c r="N24" s="555">
        <f t="shared" si="16"/>
        <v>71472</v>
      </c>
      <c r="O24" s="555">
        <f t="shared" si="16"/>
        <v>0</v>
      </c>
      <c r="P24" s="555">
        <f t="shared" si="16"/>
        <v>0</v>
      </c>
      <c r="Q24" s="555">
        <f t="shared" si="16"/>
        <v>0</v>
      </c>
      <c r="R24" s="555">
        <f t="shared" si="16"/>
        <v>0</v>
      </c>
      <c r="S24" s="555">
        <f t="shared" si="16"/>
        <v>0</v>
      </c>
      <c r="T24" s="555">
        <f t="shared" si="16"/>
        <v>0</v>
      </c>
      <c r="U24" s="555">
        <f t="shared" si="16"/>
        <v>0</v>
      </c>
      <c r="V24" s="555">
        <f t="shared" si="16"/>
        <v>0</v>
      </c>
      <c r="W24" s="555">
        <f t="shared" si="16"/>
        <v>0</v>
      </c>
      <c r="X24" s="555">
        <f t="shared" si="16"/>
        <v>0</v>
      </c>
      <c r="Y24" s="555">
        <f t="shared" si="16"/>
        <v>0</v>
      </c>
      <c r="Z24" s="555">
        <f t="shared" si="16"/>
        <v>0</v>
      </c>
      <c r="AA24" s="555">
        <f t="shared" si="16"/>
        <v>0</v>
      </c>
      <c r="AB24" s="555">
        <f t="shared" si="16"/>
        <v>0</v>
      </c>
      <c r="AC24" s="555">
        <f t="shared" si="16"/>
        <v>0</v>
      </c>
      <c r="AD24" s="555">
        <f t="shared" si="16"/>
        <v>0</v>
      </c>
      <c r="AE24" s="555">
        <f t="shared" si="16"/>
        <v>0</v>
      </c>
      <c r="AF24" s="555">
        <f t="shared" si="16"/>
        <v>0</v>
      </c>
      <c r="AG24" s="555">
        <f t="shared" si="16"/>
        <v>0</v>
      </c>
      <c r="AH24" s="555">
        <f t="shared" si="16"/>
        <v>0</v>
      </c>
      <c r="AI24" s="555">
        <f t="shared" si="16"/>
        <v>0</v>
      </c>
      <c r="AJ24" s="555">
        <f t="shared" si="16"/>
        <v>0</v>
      </c>
      <c r="AK24" s="555">
        <f t="shared" si="16"/>
        <v>0</v>
      </c>
      <c r="AL24" s="555">
        <f t="shared" si="16"/>
        <v>6</v>
      </c>
      <c r="AM24" s="555">
        <f t="shared" si="16"/>
        <v>11600</v>
      </c>
      <c r="AN24" s="555">
        <f t="shared" si="16"/>
        <v>187</v>
      </c>
      <c r="AO24" s="539">
        <f t="shared" si="16"/>
        <v>83072</v>
      </c>
      <c r="AP24" s="551"/>
      <c r="AQ24" s="551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4"/>
      <c r="CF24" s="554"/>
      <c r="CG24" s="554"/>
      <c r="CH24" s="554"/>
      <c r="CI24" s="554"/>
      <c r="CJ24" s="554"/>
      <c r="CK24" s="554"/>
      <c r="CL24" s="554"/>
      <c r="CM24" s="554"/>
      <c r="CN24" s="554"/>
      <c r="CO24" s="554"/>
      <c r="CP24" s="554"/>
      <c r="CQ24" s="554"/>
      <c r="CR24" s="554"/>
      <c r="CS24" s="554"/>
      <c r="CT24" s="554"/>
      <c r="CU24" s="554"/>
      <c r="CV24" s="554"/>
      <c r="CW24" s="554"/>
      <c r="CX24" s="554"/>
      <c r="CY24" s="554"/>
      <c r="CZ24" s="554"/>
      <c r="DA24" s="554"/>
      <c r="DB24" s="554"/>
      <c r="DC24" s="554"/>
      <c r="DD24" s="554"/>
      <c r="DE24" s="554"/>
      <c r="DF24" s="554"/>
      <c r="DG24" s="554"/>
      <c r="DH24" s="554"/>
      <c r="DI24" s="554"/>
      <c r="DJ24" s="554"/>
      <c r="DK24" s="554"/>
      <c r="DL24" s="554"/>
      <c r="DM24" s="554"/>
      <c r="DN24" s="554"/>
      <c r="DO24" s="554"/>
      <c r="DP24" s="554"/>
      <c r="DQ24" s="554"/>
      <c r="DR24" s="554"/>
      <c r="DS24" s="554"/>
      <c r="DT24" s="554"/>
      <c r="DU24" s="554"/>
      <c r="DV24" s="554"/>
      <c r="DW24" s="554"/>
      <c r="DX24" s="554"/>
      <c r="DY24" s="554"/>
      <c r="DZ24" s="554"/>
      <c r="EA24" s="554"/>
      <c r="EB24" s="554"/>
      <c r="EC24" s="554"/>
      <c r="ED24" s="554"/>
      <c r="EE24" s="554"/>
      <c r="EF24" s="554"/>
      <c r="EG24" s="554"/>
      <c r="EH24" s="554"/>
      <c r="EI24" s="554"/>
      <c r="EJ24" s="554"/>
      <c r="EK24" s="554"/>
      <c r="EL24" s="554"/>
      <c r="EM24" s="554"/>
      <c r="EN24" s="554"/>
      <c r="EO24" s="554"/>
      <c r="EP24" s="554"/>
      <c r="EQ24" s="554"/>
      <c r="ER24" s="554"/>
      <c r="ES24" s="554"/>
      <c r="ET24" s="554"/>
      <c r="EU24" s="554"/>
      <c r="EV24" s="554"/>
      <c r="EW24" s="554"/>
      <c r="EX24" s="554"/>
      <c r="EY24" s="554"/>
      <c r="EZ24" s="554"/>
      <c r="FA24" s="554"/>
      <c r="FB24" s="554"/>
      <c r="FC24" s="554"/>
      <c r="FD24" s="554"/>
      <c r="FE24" s="554"/>
      <c r="FF24" s="554"/>
      <c r="FG24" s="554"/>
      <c r="FH24" s="554"/>
      <c r="FI24" s="554"/>
      <c r="FJ24" s="554"/>
      <c r="FK24" s="554"/>
      <c r="FL24" s="554"/>
      <c r="FM24" s="554"/>
      <c r="FN24" s="554"/>
      <c r="FO24" s="554"/>
      <c r="FP24" s="554"/>
      <c r="FQ24" s="554"/>
      <c r="FR24" s="554"/>
      <c r="FS24" s="554"/>
      <c r="FT24" s="554"/>
      <c r="FU24" s="554"/>
      <c r="FV24" s="554"/>
      <c r="FW24" s="554"/>
      <c r="FX24" s="554"/>
      <c r="FY24" s="554"/>
      <c r="FZ24" s="554"/>
      <c r="GA24" s="554"/>
      <c r="GB24" s="554"/>
      <c r="GC24" s="554"/>
      <c r="GD24" s="554"/>
      <c r="GE24" s="554"/>
      <c r="GF24" s="554"/>
      <c r="GG24" s="554"/>
      <c r="GH24" s="554"/>
      <c r="GI24" s="554"/>
      <c r="GJ24" s="554"/>
      <c r="GK24" s="554"/>
      <c r="GL24" s="554"/>
      <c r="GM24" s="554"/>
      <c r="GN24" s="554"/>
      <c r="GO24" s="554"/>
      <c r="GP24" s="554"/>
      <c r="GQ24" s="554"/>
      <c r="GR24" s="554"/>
      <c r="GS24" s="554"/>
      <c r="GT24" s="554"/>
      <c r="GU24" s="554"/>
      <c r="GV24" s="554"/>
      <c r="GW24" s="554"/>
      <c r="GX24" s="554"/>
      <c r="GY24" s="554"/>
      <c r="GZ24" s="554"/>
      <c r="HA24" s="554"/>
      <c r="HB24" s="554"/>
      <c r="HC24" s="554"/>
      <c r="HD24" s="554"/>
      <c r="HE24" s="554"/>
      <c r="HF24" s="554"/>
      <c r="HG24" s="554"/>
      <c r="HH24" s="554"/>
      <c r="HI24" s="554"/>
      <c r="HJ24" s="554"/>
      <c r="HK24" s="554"/>
      <c r="HL24" s="554"/>
      <c r="HM24" s="554"/>
      <c r="HN24" s="554"/>
      <c r="HO24" s="554"/>
      <c r="HP24" s="554"/>
      <c r="HQ24" s="554"/>
      <c r="HR24" s="554"/>
      <c r="HS24" s="554"/>
      <c r="HT24" s="554"/>
      <c r="HU24" s="554"/>
      <c r="HV24" s="554"/>
      <c r="HW24" s="554"/>
      <c r="HX24" s="554"/>
      <c r="HY24" s="554"/>
      <c r="HZ24" s="554"/>
      <c r="IA24" s="554"/>
      <c r="IB24" s="554"/>
      <c r="IC24" s="554"/>
      <c r="ID24" s="554"/>
      <c r="IE24" s="554"/>
      <c r="IF24" s="554"/>
      <c r="IG24" s="554"/>
      <c r="IH24" s="554"/>
      <c r="II24" s="554"/>
      <c r="IJ24" s="554"/>
      <c r="IK24" s="554"/>
      <c r="IL24" s="554"/>
      <c r="IM24" s="554"/>
      <c r="IN24" s="554"/>
      <c r="IO24" s="554"/>
      <c r="IP24" s="554"/>
      <c r="IQ24" s="554"/>
      <c r="IR24" s="554"/>
      <c r="IS24" s="554"/>
      <c r="IT24" s="554"/>
      <c r="IU24" s="554"/>
      <c r="IV24" s="554"/>
    </row>
    <row r="25" spans="1:256" ht="24.6" x14ac:dyDescent="0.25">
      <c r="A25" s="539"/>
      <c r="B25" s="539" t="s">
        <v>259</v>
      </c>
      <c r="C25" s="555">
        <f t="shared" ref="C25:AO25" si="17">SUM(C9:C24)</f>
        <v>21409696</v>
      </c>
      <c r="D25" s="555">
        <f t="shared" si="17"/>
        <v>8269663</v>
      </c>
      <c r="E25" s="555">
        <f t="shared" si="17"/>
        <v>1796</v>
      </c>
      <c r="F25" s="555">
        <f t="shared" si="17"/>
        <v>418895</v>
      </c>
      <c r="G25" s="555">
        <f t="shared" si="17"/>
        <v>1195</v>
      </c>
      <c r="H25" s="555">
        <f t="shared" si="17"/>
        <v>165957</v>
      </c>
      <c r="I25" s="555">
        <f t="shared" si="17"/>
        <v>2096</v>
      </c>
      <c r="J25" s="555">
        <f t="shared" si="17"/>
        <v>3613838</v>
      </c>
      <c r="K25" s="555">
        <f t="shared" si="17"/>
        <v>2999</v>
      </c>
      <c r="L25" s="555">
        <f t="shared" si="17"/>
        <v>2392050</v>
      </c>
      <c r="M25" s="555">
        <f t="shared" si="17"/>
        <v>6891</v>
      </c>
      <c r="N25" s="555">
        <f t="shared" si="17"/>
        <v>6424783</v>
      </c>
      <c r="O25" s="555">
        <f t="shared" si="17"/>
        <v>0</v>
      </c>
      <c r="P25" s="555">
        <f t="shared" si="17"/>
        <v>0</v>
      </c>
      <c r="Q25" s="555">
        <f t="shared" si="17"/>
        <v>0</v>
      </c>
      <c r="R25" s="555">
        <f t="shared" si="17"/>
        <v>0</v>
      </c>
      <c r="S25" s="555">
        <f t="shared" si="17"/>
        <v>0</v>
      </c>
      <c r="T25" s="555">
        <f t="shared" si="17"/>
        <v>0</v>
      </c>
      <c r="U25" s="555">
        <f t="shared" si="17"/>
        <v>0</v>
      </c>
      <c r="V25" s="555">
        <f t="shared" si="17"/>
        <v>0</v>
      </c>
      <c r="W25" s="555">
        <f t="shared" si="17"/>
        <v>0</v>
      </c>
      <c r="X25" s="555">
        <f t="shared" si="17"/>
        <v>0</v>
      </c>
      <c r="Y25" s="555">
        <f t="shared" si="17"/>
        <v>0</v>
      </c>
      <c r="Z25" s="555">
        <f t="shared" si="17"/>
        <v>0</v>
      </c>
      <c r="AA25" s="555">
        <f t="shared" si="17"/>
        <v>0</v>
      </c>
      <c r="AB25" s="555">
        <f t="shared" si="17"/>
        <v>0</v>
      </c>
      <c r="AC25" s="555">
        <f t="shared" si="17"/>
        <v>0</v>
      </c>
      <c r="AD25" s="555">
        <f t="shared" si="17"/>
        <v>0</v>
      </c>
      <c r="AE25" s="555">
        <f t="shared" si="17"/>
        <v>0</v>
      </c>
      <c r="AF25" s="555">
        <f t="shared" si="17"/>
        <v>0</v>
      </c>
      <c r="AG25" s="555">
        <f t="shared" si="17"/>
        <v>0</v>
      </c>
      <c r="AH25" s="555">
        <f t="shared" si="17"/>
        <v>0</v>
      </c>
      <c r="AI25" s="555">
        <f t="shared" si="17"/>
        <v>0</v>
      </c>
      <c r="AJ25" s="555">
        <f t="shared" si="17"/>
        <v>0</v>
      </c>
      <c r="AK25" s="555">
        <f t="shared" si="17"/>
        <v>0</v>
      </c>
      <c r="AL25" s="555">
        <f t="shared" si="17"/>
        <v>2128</v>
      </c>
      <c r="AM25" s="555">
        <f t="shared" si="17"/>
        <v>1844880</v>
      </c>
      <c r="AN25" s="555">
        <f t="shared" si="17"/>
        <v>9019</v>
      </c>
      <c r="AO25" s="539">
        <f t="shared" si="17"/>
        <v>8269663</v>
      </c>
      <c r="AP25" s="551"/>
      <c r="AQ25" s="551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3"/>
      <c r="BF25" s="553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4"/>
      <c r="CF25" s="554"/>
      <c r="CG25" s="554"/>
      <c r="CH25" s="554"/>
      <c r="CI25" s="554"/>
      <c r="CJ25" s="554"/>
      <c r="CK25" s="554"/>
      <c r="CL25" s="554"/>
      <c r="CM25" s="554"/>
      <c r="CN25" s="554"/>
      <c r="CO25" s="554"/>
      <c r="CP25" s="554"/>
      <c r="CQ25" s="554"/>
      <c r="CR25" s="554"/>
      <c r="CS25" s="554"/>
      <c r="CT25" s="554"/>
      <c r="CU25" s="554"/>
      <c r="CV25" s="554"/>
      <c r="CW25" s="554"/>
      <c r="CX25" s="554"/>
      <c r="CY25" s="554"/>
      <c r="CZ25" s="554"/>
      <c r="DA25" s="554"/>
      <c r="DB25" s="554"/>
      <c r="DC25" s="554"/>
      <c r="DD25" s="554"/>
      <c r="DE25" s="554"/>
      <c r="DF25" s="554"/>
      <c r="DG25" s="554"/>
      <c r="DH25" s="554"/>
      <c r="DI25" s="554"/>
      <c r="DJ25" s="554"/>
      <c r="DK25" s="554"/>
      <c r="DL25" s="554"/>
      <c r="DM25" s="554"/>
      <c r="DN25" s="554"/>
      <c r="DO25" s="554"/>
      <c r="DP25" s="554"/>
      <c r="DQ25" s="554"/>
      <c r="DR25" s="554"/>
      <c r="DS25" s="554"/>
      <c r="DT25" s="554"/>
      <c r="DU25" s="554"/>
      <c r="DV25" s="554"/>
      <c r="DW25" s="554"/>
      <c r="DX25" s="554"/>
      <c r="DY25" s="554"/>
      <c r="DZ25" s="554"/>
      <c r="EA25" s="554"/>
      <c r="EB25" s="554"/>
      <c r="EC25" s="554"/>
      <c r="ED25" s="554"/>
      <c r="EE25" s="554"/>
      <c r="EF25" s="554"/>
      <c r="EG25" s="554"/>
      <c r="EH25" s="554"/>
      <c r="EI25" s="554"/>
      <c r="EJ25" s="554"/>
      <c r="EK25" s="554"/>
      <c r="EL25" s="554"/>
      <c r="EM25" s="554"/>
      <c r="EN25" s="554"/>
      <c r="EO25" s="554"/>
      <c r="EP25" s="554"/>
      <c r="EQ25" s="554"/>
      <c r="ER25" s="554"/>
      <c r="ES25" s="554"/>
      <c r="ET25" s="554"/>
      <c r="EU25" s="554"/>
      <c r="EV25" s="554"/>
      <c r="EW25" s="554"/>
      <c r="EX25" s="554"/>
      <c r="EY25" s="554"/>
      <c r="EZ25" s="554"/>
      <c r="FA25" s="554"/>
      <c r="FB25" s="554"/>
      <c r="FC25" s="554"/>
      <c r="FD25" s="554"/>
      <c r="FE25" s="554"/>
      <c r="FF25" s="554"/>
      <c r="FG25" s="554"/>
      <c r="FH25" s="554"/>
      <c r="FI25" s="554"/>
      <c r="FJ25" s="554"/>
      <c r="FK25" s="554"/>
      <c r="FL25" s="554"/>
      <c r="FM25" s="554"/>
      <c r="FN25" s="554"/>
      <c r="FO25" s="554"/>
      <c r="FP25" s="554"/>
      <c r="FQ25" s="554"/>
      <c r="FR25" s="554"/>
      <c r="FS25" s="554"/>
      <c r="FT25" s="554"/>
      <c r="FU25" s="554"/>
      <c r="FV25" s="554"/>
      <c r="FW25" s="554"/>
      <c r="FX25" s="554"/>
      <c r="FY25" s="554"/>
      <c r="FZ25" s="554"/>
      <c r="GA25" s="554"/>
      <c r="GB25" s="554"/>
      <c r="GC25" s="554"/>
      <c r="GD25" s="554"/>
      <c r="GE25" s="554"/>
      <c r="GF25" s="554"/>
      <c r="GG25" s="554"/>
      <c r="GH25" s="554"/>
      <c r="GI25" s="554"/>
      <c r="GJ25" s="554"/>
      <c r="GK25" s="554"/>
      <c r="GL25" s="554"/>
      <c r="GM25" s="554"/>
      <c r="GN25" s="554"/>
      <c r="GO25" s="554"/>
      <c r="GP25" s="554"/>
      <c r="GQ25" s="554"/>
      <c r="GR25" s="554"/>
      <c r="GS25" s="554"/>
      <c r="GT25" s="554"/>
      <c r="GU25" s="554"/>
      <c r="GV25" s="554"/>
      <c r="GW25" s="554"/>
      <c r="GX25" s="554"/>
      <c r="GY25" s="554"/>
      <c r="GZ25" s="554"/>
      <c r="HA25" s="554"/>
      <c r="HB25" s="554"/>
      <c r="HC25" s="554"/>
      <c r="HD25" s="554"/>
      <c r="HE25" s="554"/>
      <c r="HF25" s="554"/>
      <c r="HG25" s="554"/>
      <c r="HH25" s="554"/>
      <c r="HI25" s="554"/>
      <c r="HJ25" s="554"/>
      <c r="HK25" s="554"/>
      <c r="HL25" s="554"/>
      <c r="HM25" s="554"/>
      <c r="HN25" s="554"/>
      <c r="HO25" s="554"/>
      <c r="HP25" s="554"/>
      <c r="HQ25" s="554"/>
      <c r="HR25" s="554"/>
      <c r="HS25" s="554"/>
      <c r="HT25" s="554"/>
      <c r="HU25" s="554"/>
      <c r="HV25" s="554"/>
      <c r="HW25" s="554"/>
      <c r="HX25" s="554"/>
      <c r="HY25" s="554"/>
      <c r="HZ25" s="554"/>
      <c r="IA25" s="554"/>
      <c r="IB25" s="554"/>
      <c r="IC25" s="554"/>
      <c r="ID25" s="554"/>
      <c r="IE25" s="554"/>
      <c r="IF25" s="554"/>
      <c r="IG25" s="554"/>
      <c r="IH25" s="554"/>
      <c r="II25" s="554"/>
      <c r="IJ25" s="554"/>
      <c r="IK25" s="554"/>
      <c r="IL25" s="554"/>
      <c r="IM25" s="554"/>
      <c r="IN25" s="554"/>
      <c r="IO25" s="554"/>
      <c r="IP25" s="554"/>
      <c r="IQ25" s="554"/>
      <c r="IR25" s="554"/>
      <c r="IS25" s="554"/>
      <c r="IT25" s="554"/>
      <c r="IU25" s="554"/>
      <c r="IV25" s="554"/>
    </row>
    <row r="26" spans="1:256" ht="24.6" x14ac:dyDescent="0.25">
      <c r="A26" s="539"/>
      <c r="B26" s="540"/>
      <c r="C26" s="555"/>
      <c r="D26" s="539"/>
      <c r="E26" s="556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55"/>
      <c r="AO26" s="539"/>
      <c r="AP26" s="551"/>
      <c r="AQ26" s="551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53"/>
      <c r="BS26" s="553"/>
      <c r="BT26" s="553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4"/>
      <c r="CF26" s="554"/>
      <c r="CG26" s="554"/>
      <c r="CH26" s="554"/>
      <c r="CI26" s="554"/>
      <c r="CJ26" s="554"/>
      <c r="CK26" s="554"/>
      <c r="CL26" s="554"/>
      <c r="CM26" s="554"/>
      <c r="CN26" s="554"/>
      <c r="CO26" s="554"/>
      <c r="CP26" s="554"/>
      <c r="CQ26" s="554"/>
      <c r="CR26" s="554"/>
      <c r="CS26" s="554"/>
      <c r="CT26" s="554"/>
      <c r="CU26" s="554"/>
      <c r="CV26" s="554"/>
      <c r="CW26" s="554"/>
      <c r="CX26" s="554"/>
      <c r="CY26" s="554"/>
      <c r="CZ26" s="554"/>
      <c r="DA26" s="554"/>
      <c r="DB26" s="554"/>
      <c r="DC26" s="554"/>
      <c r="DD26" s="554"/>
      <c r="DE26" s="554"/>
      <c r="DF26" s="554"/>
      <c r="DG26" s="554"/>
      <c r="DH26" s="554"/>
      <c r="DI26" s="554"/>
      <c r="DJ26" s="554"/>
      <c r="DK26" s="554"/>
      <c r="DL26" s="554"/>
      <c r="DM26" s="554"/>
      <c r="DN26" s="554"/>
      <c r="DO26" s="554"/>
      <c r="DP26" s="554"/>
      <c r="DQ26" s="554"/>
      <c r="DR26" s="554"/>
      <c r="DS26" s="554"/>
      <c r="DT26" s="554"/>
      <c r="DU26" s="554"/>
      <c r="DV26" s="554"/>
      <c r="DW26" s="554"/>
      <c r="DX26" s="554"/>
      <c r="DY26" s="554"/>
      <c r="DZ26" s="554"/>
      <c r="EA26" s="554"/>
      <c r="EB26" s="554"/>
      <c r="EC26" s="554"/>
      <c r="ED26" s="554"/>
      <c r="EE26" s="554"/>
      <c r="EF26" s="554"/>
      <c r="EG26" s="554"/>
      <c r="EH26" s="554"/>
      <c r="EI26" s="554"/>
      <c r="EJ26" s="554"/>
      <c r="EK26" s="554"/>
      <c r="EL26" s="554"/>
      <c r="EM26" s="554"/>
      <c r="EN26" s="554"/>
      <c r="EO26" s="554"/>
      <c r="EP26" s="554"/>
      <c r="EQ26" s="554"/>
      <c r="ER26" s="554"/>
      <c r="ES26" s="554"/>
      <c r="ET26" s="554"/>
      <c r="EU26" s="554"/>
      <c r="EV26" s="554"/>
      <c r="EW26" s="554"/>
      <c r="EX26" s="554"/>
      <c r="EY26" s="554"/>
      <c r="EZ26" s="554"/>
      <c r="FA26" s="554"/>
      <c r="FB26" s="554"/>
      <c r="FC26" s="554"/>
      <c r="FD26" s="554"/>
      <c r="FE26" s="554"/>
      <c r="FF26" s="554"/>
      <c r="FG26" s="554"/>
      <c r="FH26" s="554"/>
      <c r="FI26" s="554"/>
      <c r="FJ26" s="554"/>
      <c r="FK26" s="554"/>
      <c r="FL26" s="554"/>
      <c r="FM26" s="554"/>
      <c r="FN26" s="554"/>
      <c r="FO26" s="554"/>
      <c r="FP26" s="554"/>
      <c r="FQ26" s="554"/>
      <c r="FR26" s="554"/>
      <c r="FS26" s="554"/>
      <c r="FT26" s="554"/>
      <c r="FU26" s="554"/>
      <c r="FV26" s="554"/>
      <c r="FW26" s="554"/>
      <c r="FX26" s="554"/>
      <c r="FY26" s="554"/>
      <c r="FZ26" s="554"/>
      <c r="GA26" s="554"/>
      <c r="GB26" s="554"/>
      <c r="GC26" s="554"/>
      <c r="GD26" s="554"/>
      <c r="GE26" s="554"/>
      <c r="GF26" s="554"/>
      <c r="GG26" s="554"/>
      <c r="GH26" s="554"/>
      <c r="GI26" s="554"/>
      <c r="GJ26" s="554"/>
      <c r="GK26" s="554"/>
      <c r="GL26" s="554"/>
      <c r="GM26" s="554"/>
      <c r="GN26" s="554"/>
      <c r="GO26" s="554"/>
      <c r="GP26" s="554"/>
      <c r="GQ26" s="554"/>
      <c r="GR26" s="554"/>
      <c r="GS26" s="554"/>
      <c r="GT26" s="554"/>
      <c r="GU26" s="554"/>
      <c r="GV26" s="554"/>
      <c r="GW26" s="554"/>
      <c r="GX26" s="554"/>
      <c r="GY26" s="554"/>
      <c r="GZ26" s="554"/>
      <c r="HA26" s="554"/>
      <c r="HB26" s="554"/>
      <c r="HC26" s="554"/>
      <c r="HD26" s="554"/>
      <c r="HE26" s="554"/>
      <c r="HF26" s="554"/>
      <c r="HG26" s="554"/>
      <c r="HH26" s="554"/>
      <c r="HI26" s="554"/>
      <c r="HJ26" s="554"/>
      <c r="HK26" s="554"/>
      <c r="HL26" s="554"/>
      <c r="HM26" s="554"/>
      <c r="HN26" s="554"/>
      <c r="HO26" s="554"/>
      <c r="HP26" s="554"/>
      <c r="HQ26" s="554"/>
      <c r="HR26" s="554"/>
      <c r="HS26" s="554"/>
      <c r="HT26" s="554"/>
      <c r="HU26" s="554"/>
      <c r="HV26" s="554"/>
      <c r="HW26" s="554"/>
      <c r="HX26" s="554"/>
      <c r="HY26" s="554"/>
      <c r="HZ26" s="554"/>
      <c r="IA26" s="554"/>
      <c r="IB26" s="554"/>
      <c r="IC26" s="554"/>
      <c r="ID26" s="554"/>
      <c r="IE26" s="554"/>
      <c r="IF26" s="554"/>
      <c r="IG26" s="554"/>
      <c r="IH26" s="554"/>
      <c r="II26" s="554"/>
      <c r="IJ26" s="554"/>
      <c r="IK26" s="554"/>
      <c r="IL26" s="554"/>
      <c r="IM26" s="554"/>
      <c r="IN26" s="554"/>
      <c r="IO26" s="554"/>
      <c r="IP26" s="554"/>
      <c r="IQ26" s="554"/>
      <c r="IR26" s="554"/>
      <c r="IS26" s="554"/>
      <c r="IT26" s="554"/>
      <c r="IU26" s="554"/>
      <c r="IV26" s="554"/>
    </row>
    <row r="27" spans="1:256" ht="24.6" x14ac:dyDescent="0.25">
      <c r="A27" s="539">
        <v>17</v>
      </c>
      <c r="B27" s="539" t="s">
        <v>260</v>
      </c>
      <c r="C27" s="555">
        <f>C83</f>
        <v>2909091</v>
      </c>
      <c r="D27" s="555">
        <f t="shared" ref="D27:AO27" si="18">D83</f>
        <v>2007725</v>
      </c>
      <c r="E27" s="555">
        <f t="shared" si="18"/>
        <v>15</v>
      </c>
      <c r="F27" s="555">
        <f t="shared" si="18"/>
        <v>9651</v>
      </c>
      <c r="G27" s="555">
        <f t="shared" si="18"/>
        <v>6</v>
      </c>
      <c r="H27" s="555">
        <f t="shared" si="18"/>
        <v>840</v>
      </c>
      <c r="I27" s="555">
        <f t="shared" si="18"/>
        <v>110</v>
      </c>
      <c r="J27" s="555">
        <f t="shared" si="18"/>
        <v>107923</v>
      </c>
      <c r="K27" s="555">
        <f t="shared" si="18"/>
        <v>1327</v>
      </c>
      <c r="L27" s="555">
        <f t="shared" si="18"/>
        <v>1295764</v>
      </c>
      <c r="M27" s="555">
        <f t="shared" si="18"/>
        <v>1452</v>
      </c>
      <c r="N27" s="555">
        <f t="shared" si="18"/>
        <v>1413338</v>
      </c>
      <c r="O27" s="555">
        <f t="shared" si="18"/>
        <v>0</v>
      </c>
      <c r="P27" s="555">
        <f t="shared" si="18"/>
        <v>0</v>
      </c>
      <c r="Q27" s="555">
        <f t="shared" si="18"/>
        <v>0</v>
      </c>
      <c r="R27" s="555">
        <f t="shared" si="18"/>
        <v>0</v>
      </c>
      <c r="S27" s="555">
        <f t="shared" si="18"/>
        <v>0</v>
      </c>
      <c r="T27" s="555">
        <f t="shared" si="18"/>
        <v>0</v>
      </c>
      <c r="U27" s="555">
        <f t="shared" si="18"/>
        <v>0</v>
      </c>
      <c r="V27" s="555">
        <f t="shared" si="18"/>
        <v>0</v>
      </c>
      <c r="W27" s="555">
        <f t="shared" si="18"/>
        <v>0</v>
      </c>
      <c r="X27" s="555">
        <f t="shared" si="18"/>
        <v>0</v>
      </c>
      <c r="Y27" s="555">
        <f t="shared" si="18"/>
        <v>0</v>
      </c>
      <c r="Z27" s="555">
        <f t="shared" si="18"/>
        <v>0</v>
      </c>
      <c r="AA27" s="555">
        <f t="shared" si="18"/>
        <v>0</v>
      </c>
      <c r="AB27" s="555">
        <f t="shared" si="18"/>
        <v>0</v>
      </c>
      <c r="AC27" s="555">
        <f t="shared" si="18"/>
        <v>0</v>
      </c>
      <c r="AD27" s="555">
        <f t="shared" si="18"/>
        <v>0</v>
      </c>
      <c r="AE27" s="555">
        <f t="shared" si="18"/>
        <v>0</v>
      </c>
      <c r="AF27" s="555">
        <f t="shared" si="18"/>
        <v>0</v>
      </c>
      <c r="AG27" s="555">
        <f t="shared" si="18"/>
        <v>0</v>
      </c>
      <c r="AH27" s="555">
        <f t="shared" si="18"/>
        <v>0</v>
      </c>
      <c r="AI27" s="555">
        <f t="shared" si="18"/>
        <v>0</v>
      </c>
      <c r="AJ27" s="555">
        <f t="shared" si="18"/>
        <v>0</v>
      </c>
      <c r="AK27" s="555">
        <f t="shared" si="18"/>
        <v>0</v>
      </c>
      <c r="AL27" s="555">
        <f t="shared" si="18"/>
        <v>2145</v>
      </c>
      <c r="AM27" s="555">
        <f t="shared" si="18"/>
        <v>594387</v>
      </c>
      <c r="AN27" s="555">
        <f t="shared" si="18"/>
        <v>3597</v>
      </c>
      <c r="AO27" s="539">
        <f t="shared" si="18"/>
        <v>2007725</v>
      </c>
      <c r="AP27" s="551"/>
      <c r="AQ27" s="551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3"/>
      <c r="BI27" s="553"/>
      <c r="BJ27" s="553"/>
      <c r="BK27" s="553"/>
      <c r="BL27" s="553"/>
      <c r="BM27" s="553"/>
      <c r="BN27" s="553"/>
      <c r="BO27" s="553"/>
      <c r="BP27" s="553"/>
      <c r="BQ27" s="553"/>
      <c r="BR27" s="553"/>
      <c r="BS27" s="553"/>
      <c r="BT27" s="553"/>
      <c r="BU27" s="553"/>
      <c r="BV27" s="553"/>
      <c r="BW27" s="553"/>
      <c r="BX27" s="553"/>
      <c r="BY27" s="553"/>
      <c r="BZ27" s="553"/>
      <c r="CA27" s="553"/>
      <c r="CB27" s="553"/>
      <c r="CC27" s="553"/>
      <c r="CD27" s="553"/>
      <c r="CE27" s="554"/>
      <c r="CF27" s="554"/>
      <c r="CG27" s="554"/>
      <c r="CH27" s="554"/>
      <c r="CI27" s="554"/>
      <c r="CJ27" s="554"/>
      <c r="CK27" s="554"/>
      <c r="CL27" s="554"/>
      <c r="CM27" s="554"/>
      <c r="CN27" s="554"/>
      <c r="CO27" s="554"/>
      <c r="CP27" s="554"/>
      <c r="CQ27" s="554"/>
      <c r="CR27" s="554"/>
      <c r="CS27" s="554"/>
      <c r="CT27" s="554"/>
      <c r="CU27" s="554"/>
      <c r="CV27" s="554"/>
      <c r="CW27" s="554"/>
      <c r="CX27" s="554"/>
      <c r="CY27" s="554"/>
      <c r="CZ27" s="554"/>
      <c r="DA27" s="554"/>
      <c r="DB27" s="554"/>
      <c r="DC27" s="554"/>
      <c r="DD27" s="554"/>
      <c r="DE27" s="554"/>
      <c r="DF27" s="554"/>
      <c r="DG27" s="554"/>
      <c r="DH27" s="554"/>
      <c r="DI27" s="554"/>
      <c r="DJ27" s="554"/>
      <c r="DK27" s="554"/>
      <c r="DL27" s="554"/>
      <c r="DM27" s="554"/>
      <c r="DN27" s="554"/>
      <c r="DO27" s="554"/>
      <c r="DP27" s="554"/>
      <c r="DQ27" s="554"/>
      <c r="DR27" s="554"/>
      <c r="DS27" s="554"/>
      <c r="DT27" s="554"/>
      <c r="DU27" s="554"/>
      <c r="DV27" s="554"/>
      <c r="DW27" s="554"/>
      <c r="DX27" s="554"/>
      <c r="DY27" s="554"/>
      <c r="DZ27" s="554"/>
      <c r="EA27" s="554"/>
      <c r="EB27" s="554"/>
      <c r="EC27" s="554"/>
      <c r="ED27" s="554"/>
      <c r="EE27" s="554"/>
      <c r="EF27" s="554"/>
      <c r="EG27" s="554"/>
      <c r="EH27" s="554"/>
      <c r="EI27" s="554"/>
      <c r="EJ27" s="554"/>
      <c r="EK27" s="554"/>
      <c r="EL27" s="554"/>
      <c r="EM27" s="554"/>
      <c r="EN27" s="554"/>
      <c r="EO27" s="554"/>
      <c r="EP27" s="554"/>
      <c r="EQ27" s="554"/>
      <c r="ER27" s="554"/>
      <c r="ES27" s="554"/>
      <c r="ET27" s="554"/>
      <c r="EU27" s="554"/>
      <c r="EV27" s="554"/>
      <c r="EW27" s="554"/>
      <c r="EX27" s="554"/>
      <c r="EY27" s="554"/>
      <c r="EZ27" s="554"/>
      <c r="FA27" s="554"/>
      <c r="FB27" s="554"/>
      <c r="FC27" s="554"/>
      <c r="FD27" s="554"/>
      <c r="FE27" s="554"/>
      <c r="FF27" s="554"/>
      <c r="FG27" s="554"/>
      <c r="FH27" s="554"/>
      <c r="FI27" s="554"/>
      <c r="FJ27" s="554"/>
      <c r="FK27" s="554"/>
      <c r="FL27" s="554"/>
      <c r="FM27" s="554"/>
      <c r="FN27" s="554"/>
      <c r="FO27" s="554"/>
      <c r="FP27" s="554"/>
      <c r="FQ27" s="554"/>
      <c r="FR27" s="554"/>
      <c r="FS27" s="554"/>
      <c r="FT27" s="554"/>
      <c r="FU27" s="554"/>
      <c r="FV27" s="554"/>
      <c r="FW27" s="554"/>
      <c r="FX27" s="554"/>
      <c r="FY27" s="554"/>
      <c r="FZ27" s="554"/>
      <c r="GA27" s="554"/>
      <c r="GB27" s="554"/>
      <c r="GC27" s="554"/>
      <c r="GD27" s="554"/>
      <c r="GE27" s="554"/>
      <c r="GF27" s="554"/>
      <c r="GG27" s="554"/>
      <c r="GH27" s="554"/>
      <c r="GI27" s="554"/>
      <c r="GJ27" s="554"/>
      <c r="GK27" s="554"/>
      <c r="GL27" s="554"/>
      <c r="GM27" s="554"/>
      <c r="GN27" s="554"/>
      <c r="GO27" s="554"/>
      <c r="GP27" s="554"/>
      <c r="GQ27" s="554"/>
      <c r="GR27" s="554"/>
      <c r="GS27" s="554"/>
      <c r="GT27" s="554"/>
      <c r="GU27" s="554"/>
      <c r="GV27" s="554"/>
      <c r="GW27" s="554"/>
      <c r="GX27" s="554"/>
      <c r="GY27" s="554"/>
      <c r="GZ27" s="554"/>
      <c r="HA27" s="554"/>
      <c r="HB27" s="554"/>
      <c r="HC27" s="554"/>
      <c r="HD27" s="554"/>
      <c r="HE27" s="554"/>
      <c r="HF27" s="554"/>
      <c r="HG27" s="554"/>
      <c r="HH27" s="554"/>
      <c r="HI27" s="554"/>
      <c r="HJ27" s="554"/>
      <c r="HK27" s="554"/>
      <c r="HL27" s="554"/>
      <c r="HM27" s="554"/>
      <c r="HN27" s="554"/>
      <c r="HO27" s="554"/>
      <c r="HP27" s="554"/>
      <c r="HQ27" s="554"/>
      <c r="HR27" s="554"/>
      <c r="HS27" s="554"/>
      <c r="HT27" s="554"/>
      <c r="HU27" s="554"/>
      <c r="HV27" s="554"/>
      <c r="HW27" s="554"/>
      <c r="HX27" s="554"/>
      <c r="HY27" s="554"/>
      <c r="HZ27" s="554"/>
      <c r="IA27" s="554"/>
      <c r="IB27" s="554"/>
      <c r="IC27" s="554"/>
      <c r="ID27" s="554"/>
      <c r="IE27" s="554"/>
      <c r="IF27" s="554"/>
      <c r="IG27" s="554"/>
      <c r="IH27" s="554"/>
      <c r="II27" s="554"/>
      <c r="IJ27" s="554"/>
      <c r="IK27" s="554"/>
      <c r="IL27" s="554"/>
      <c r="IM27" s="554"/>
      <c r="IN27" s="554"/>
      <c r="IO27" s="554"/>
      <c r="IP27" s="554"/>
      <c r="IQ27" s="554"/>
      <c r="IR27" s="554"/>
      <c r="IS27" s="554"/>
      <c r="IT27" s="554"/>
      <c r="IU27" s="554"/>
      <c r="IV27" s="554"/>
    </row>
    <row r="28" spans="1:256" ht="24.6" x14ac:dyDescent="0.25">
      <c r="A28" s="539"/>
      <c r="B28" s="540"/>
      <c r="C28" s="555"/>
      <c r="D28" s="539"/>
      <c r="E28" s="556"/>
      <c r="F28" s="539"/>
      <c r="G28" s="557"/>
      <c r="H28" s="557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  <c r="AL28" s="558"/>
      <c r="AM28" s="558"/>
      <c r="AN28" s="559"/>
      <c r="AO28" s="558"/>
      <c r="AP28" s="551"/>
      <c r="AQ28" s="551"/>
      <c r="AR28" s="553"/>
      <c r="AS28" s="553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  <c r="BV28" s="553"/>
      <c r="BW28" s="553"/>
      <c r="BX28" s="553"/>
      <c r="BY28" s="553"/>
      <c r="BZ28" s="553"/>
      <c r="CA28" s="553"/>
      <c r="CB28" s="553"/>
      <c r="CC28" s="553"/>
      <c r="CD28" s="553"/>
      <c r="CE28" s="554"/>
      <c r="CF28" s="554"/>
      <c r="CG28" s="554"/>
      <c r="CH28" s="554"/>
      <c r="CI28" s="554"/>
      <c r="CJ28" s="554"/>
      <c r="CK28" s="554"/>
      <c r="CL28" s="554"/>
      <c r="CM28" s="554"/>
      <c r="CN28" s="554"/>
      <c r="CO28" s="554"/>
      <c r="CP28" s="554"/>
      <c r="CQ28" s="554"/>
      <c r="CR28" s="554"/>
      <c r="CS28" s="554"/>
      <c r="CT28" s="554"/>
      <c r="CU28" s="554"/>
      <c r="CV28" s="554"/>
      <c r="CW28" s="554"/>
      <c r="CX28" s="554"/>
      <c r="CY28" s="554"/>
      <c r="CZ28" s="554"/>
      <c r="DA28" s="554"/>
      <c r="DB28" s="554"/>
      <c r="DC28" s="554"/>
      <c r="DD28" s="554"/>
      <c r="DE28" s="554"/>
      <c r="DF28" s="554"/>
      <c r="DG28" s="554"/>
      <c r="DH28" s="554"/>
      <c r="DI28" s="554"/>
      <c r="DJ28" s="554"/>
      <c r="DK28" s="554"/>
      <c r="DL28" s="554"/>
      <c r="DM28" s="554"/>
      <c r="DN28" s="554"/>
      <c r="DO28" s="554"/>
      <c r="DP28" s="554"/>
      <c r="DQ28" s="554"/>
      <c r="DR28" s="554"/>
      <c r="DS28" s="554"/>
      <c r="DT28" s="554"/>
      <c r="DU28" s="554"/>
      <c r="DV28" s="554"/>
      <c r="DW28" s="554"/>
      <c r="DX28" s="554"/>
      <c r="DY28" s="554"/>
      <c r="DZ28" s="554"/>
      <c r="EA28" s="554"/>
      <c r="EB28" s="554"/>
      <c r="EC28" s="554"/>
      <c r="ED28" s="554"/>
      <c r="EE28" s="554"/>
      <c r="EF28" s="554"/>
      <c r="EG28" s="554"/>
      <c r="EH28" s="554"/>
      <c r="EI28" s="554"/>
      <c r="EJ28" s="554"/>
      <c r="EK28" s="554"/>
      <c r="EL28" s="554"/>
      <c r="EM28" s="554"/>
      <c r="EN28" s="554"/>
      <c r="EO28" s="554"/>
      <c r="EP28" s="554"/>
      <c r="EQ28" s="554"/>
      <c r="ER28" s="554"/>
      <c r="ES28" s="554"/>
      <c r="ET28" s="554"/>
      <c r="EU28" s="554"/>
      <c r="EV28" s="554"/>
      <c r="EW28" s="554"/>
      <c r="EX28" s="554"/>
      <c r="EY28" s="554"/>
      <c r="EZ28" s="554"/>
      <c r="FA28" s="554"/>
      <c r="FB28" s="554"/>
      <c r="FC28" s="554"/>
      <c r="FD28" s="554"/>
      <c r="FE28" s="554"/>
      <c r="FF28" s="554"/>
      <c r="FG28" s="554"/>
      <c r="FH28" s="554"/>
      <c r="FI28" s="554"/>
      <c r="FJ28" s="554"/>
      <c r="FK28" s="554"/>
      <c r="FL28" s="554"/>
      <c r="FM28" s="554"/>
      <c r="FN28" s="554"/>
      <c r="FO28" s="554"/>
      <c r="FP28" s="554"/>
      <c r="FQ28" s="554"/>
      <c r="FR28" s="554"/>
      <c r="FS28" s="554"/>
      <c r="FT28" s="554"/>
      <c r="FU28" s="554"/>
      <c r="FV28" s="554"/>
      <c r="FW28" s="554"/>
      <c r="FX28" s="554"/>
      <c r="FY28" s="554"/>
      <c r="FZ28" s="554"/>
      <c r="GA28" s="554"/>
      <c r="GB28" s="554"/>
      <c r="GC28" s="554"/>
      <c r="GD28" s="554"/>
      <c r="GE28" s="554"/>
      <c r="GF28" s="554"/>
      <c r="GG28" s="554"/>
      <c r="GH28" s="554"/>
      <c r="GI28" s="554"/>
      <c r="GJ28" s="554"/>
      <c r="GK28" s="554"/>
      <c r="GL28" s="554"/>
      <c r="GM28" s="554"/>
      <c r="GN28" s="554"/>
      <c r="GO28" s="554"/>
      <c r="GP28" s="554"/>
      <c r="GQ28" s="554"/>
      <c r="GR28" s="554"/>
      <c r="GS28" s="554"/>
      <c r="GT28" s="554"/>
      <c r="GU28" s="554"/>
      <c r="GV28" s="554"/>
      <c r="GW28" s="554"/>
      <c r="GX28" s="554"/>
      <c r="GY28" s="554"/>
      <c r="GZ28" s="554"/>
      <c r="HA28" s="554"/>
      <c r="HB28" s="554"/>
      <c r="HC28" s="554"/>
      <c r="HD28" s="554"/>
      <c r="HE28" s="554"/>
      <c r="HF28" s="554"/>
      <c r="HG28" s="554"/>
      <c r="HH28" s="554"/>
      <c r="HI28" s="554"/>
      <c r="HJ28" s="554"/>
      <c r="HK28" s="554"/>
      <c r="HL28" s="554"/>
      <c r="HM28" s="554"/>
      <c r="HN28" s="554"/>
      <c r="HO28" s="554"/>
      <c r="HP28" s="554"/>
      <c r="HQ28" s="554"/>
      <c r="HR28" s="554"/>
      <c r="HS28" s="554"/>
      <c r="HT28" s="554"/>
      <c r="HU28" s="554"/>
      <c r="HV28" s="554"/>
      <c r="HW28" s="554"/>
      <c r="HX28" s="554"/>
      <c r="HY28" s="554"/>
      <c r="HZ28" s="554"/>
      <c r="IA28" s="554"/>
      <c r="IB28" s="554"/>
      <c r="IC28" s="554"/>
      <c r="ID28" s="554"/>
      <c r="IE28" s="554"/>
      <c r="IF28" s="554"/>
      <c r="IG28" s="554"/>
      <c r="IH28" s="554"/>
      <c r="II28" s="554"/>
      <c r="IJ28" s="554"/>
      <c r="IK28" s="554"/>
      <c r="IL28" s="554"/>
      <c r="IM28" s="554"/>
      <c r="IN28" s="554"/>
      <c r="IO28" s="554"/>
      <c r="IP28" s="554"/>
      <c r="IQ28" s="554"/>
      <c r="IR28" s="554"/>
      <c r="IS28" s="554"/>
      <c r="IT28" s="554"/>
      <c r="IU28" s="554"/>
      <c r="IV28" s="554"/>
    </row>
    <row r="29" spans="1:256" ht="24.6" x14ac:dyDescent="0.25">
      <c r="A29" s="539">
        <v>18</v>
      </c>
      <c r="B29" s="540" t="s">
        <v>244</v>
      </c>
      <c r="C29" s="555">
        <f>C86</f>
        <v>65816</v>
      </c>
      <c r="D29" s="555">
        <f t="shared" ref="D29:AO29" si="19">D86</f>
        <v>120380</v>
      </c>
      <c r="E29" s="555">
        <f t="shared" si="19"/>
        <v>0</v>
      </c>
      <c r="F29" s="555">
        <f t="shared" si="19"/>
        <v>0</v>
      </c>
      <c r="G29" s="555">
        <f t="shared" si="19"/>
        <v>0</v>
      </c>
      <c r="H29" s="555">
        <f t="shared" si="19"/>
        <v>0</v>
      </c>
      <c r="I29" s="555">
        <f t="shared" si="19"/>
        <v>3</v>
      </c>
      <c r="J29" s="555">
        <f t="shared" si="19"/>
        <v>4528</v>
      </c>
      <c r="K29" s="555">
        <f t="shared" si="19"/>
        <v>20</v>
      </c>
      <c r="L29" s="555">
        <f t="shared" si="19"/>
        <v>12563</v>
      </c>
      <c r="M29" s="555">
        <f t="shared" si="19"/>
        <v>23</v>
      </c>
      <c r="N29" s="555">
        <f t="shared" si="19"/>
        <v>17091</v>
      </c>
      <c r="O29" s="555">
        <f t="shared" si="19"/>
        <v>0</v>
      </c>
      <c r="P29" s="555">
        <f t="shared" si="19"/>
        <v>0</v>
      </c>
      <c r="Q29" s="555">
        <f t="shared" si="19"/>
        <v>0</v>
      </c>
      <c r="R29" s="555">
        <f t="shared" si="19"/>
        <v>0</v>
      </c>
      <c r="S29" s="555">
        <f t="shared" si="19"/>
        <v>0</v>
      </c>
      <c r="T29" s="555">
        <f t="shared" si="19"/>
        <v>0</v>
      </c>
      <c r="U29" s="555">
        <f t="shared" si="19"/>
        <v>0</v>
      </c>
      <c r="V29" s="555">
        <f t="shared" si="19"/>
        <v>0</v>
      </c>
      <c r="W29" s="555">
        <f t="shared" si="19"/>
        <v>0</v>
      </c>
      <c r="X29" s="555">
        <f t="shared" si="19"/>
        <v>0</v>
      </c>
      <c r="Y29" s="555">
        <f t="shared" si="19"/>
        <v>0</v>
      </c>
      <c r="Z29" s="555">
        <f t="shared" si="19"/>
        <v>0</v>
      </c>
      <c r="AA29" s="555">
        <f t="shared" si="19"/>
        <v>0</v>
      </c>
      <c r="AB29" s="555">
        <f t="shared" si="19"/>
        <v>0</v>
      </c>
      <c r="AC29" s="555">
        <f t="shared" si="19"/>
        <v>0</v>
      </c>
      <c r="AD29" s="555">
        <f t="shared" si="19"/>
        <v>0</v>
      </c>
      <c r="AE29" s="555">
        <f t="shared" si="19"/>
        <v>0</v>
      </c>
      <c r="AF29" s="555">
        <f t="shared" si="19"/>
        <v>0</v>
      </c>
      <c r="AG29" s="555">
        <f t="shared" si="19"/>
        <v>0</v>
      </c>
      <c r="AH29" s="555">
        <f t="shared" si="19"/>
        <v>0</v>
      </c>
      <c r="AI29" s="555">
        <f t="shared" si="19"/>
        <v>0</v>
      </c>
      <c r="AJ29" s="555">
        <f t="shared" si="19"/>
        <v>0</v>
      </c>
      <c r="AK29" s="555">
        <f t="shared" si="19"/>
        <v>0</v>
      </c>
      <c r="AL29" s="555">
        <f t="shared" si="19"/>
        <v>1250</v>
      </c>
      <c r="AM29" s="555">
        <f t="shared" si="19"/>
        <v>103289</v>
      </c>
      <c r="AN29" s="555">
        <f t="shared" si="19"/>
        <v>1273</v>
      </c>
      <c r="AO29" s="539">
        <f t="shared" si="19"/>
        <v>120380</v>
      </c>
      <c r="AP29" s="551"/>
      <c r="AQ29" s="551"/>
      <c r="AR29" s="553"/>
      <c r="AS29" s="553"/>
      <c r="AT29" s="553"/>
      <c r="AU29" s="553"/>
      <c r="AV29" s="553"/>
      <c r="AW29" s="553"/>
      <c r="AX29" s="553"/>
      <c r="AY29" s="553"/>
      <c r="AZ29" s="553"/>
      <c r="BA29" s="553"/>
      <c r="BB29" s="553"/>
      <c r="BC29" s="553"/>
      <c r="BD29" s="553"/>
      <c r="BE29" s="553"/>
      <c r="BF29" s="553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53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3"/>
      <c r="CE29" s="554"/>
      <c r="CF29" s="554"/>
      <c r="CG29" s="554"/>
      <c r="CH29" s="554"/>
      <c r="CI29" s="554"/>
      <c r="CJ29" s="554"/>
      <c r="CK29" s="554"/>
      <c r="CL29" s="554"/>
      <c r="CM29" s="554"/>
      <c r="CN29" s="554"/>
      <c r="CO29" s="554"/>
      <c r="CP29" s="554"/>
      <c r="CQ29" s="554"/>
      <c r="CR29" s="554"/>
      <c r="CS29" s="554"/>
      <c r="CT29" s="554"/>
      <c r="CU29" s="554"/>
      <c r="CV29" s="554"/>
      <c r="CW29" s="554"/>
      <c r="CX29" s="554"/>
      <c r="CY29" s="554"/>
      <c r="CZ29" s="554"/>
      <c r="DA29" s="554"/>
      <c r="DB29" s="554"/>
      <c r="DC29" s="554"/>
      <c r="DD29" s="554"/>
      <c r="DE29" s="554"/>
      <c r="DF29" s="554"/>
      <c r="DG29" s="554"/>
      <c r="DH29" s="554"/>
      <c r="DI29" s="554"/>
      <c r="DJ29" s="554"/>
      <c r="DK29" s="554"/>
      <c r="DL29" s="554"/>
      <c r="DM29" s="554"/>
      <c r="DN29" s="554"/>
      <c r="DO29" s="554"/>
      <c r="DP29" s="554"/>
      <c r="DQ29" s="554"/>
      <c r="DR29" s="554"/>
      <c r="DS29" s="554"/>
      <c r="DT29" s="554"/>
      <c r="DU29" s="554"/>
      <c r="DV29" s="554"/>
      <c r="DW29" s="554"/>
      <c r="DX29" s="554"/>
      <c r="DY29" s="554"/>
      <c r="DZ29" s="554"/>
      <c r="EA29" s="554"/>
      <c r="EB29" s="554"/>
      <c r="EC29" s="554"/>
      <c r="ED29" s="554"/>
      <c r="EE29" s="554"/>
      <c r="EF29" s="554"/>
      <c r="EG29" s="554"/>
      <c r="EH29" s="554"/>
      <c r="EI29" s="554"/>
      <c r="EJ29" s="554"/>
      <c r="EK29" s="554"/>
      <c r="EL29" s="554"/>
      <c r="EM29" s="554"/>
      <c r="EN29" s="554"/>
      <c r="EO29" s="554"/>
      <c r="EP29" s="554"/>
      <c r="EQ29" s="554"/>
      <c r="ER29" s="554"/>
      <c r="ES29" s="554"/>
      <c r="ET29" s="554"/>
      <c r="EU29" s="554"/>
      <c r="EV29" s="554"/>
      <c r="EW29" s="554"/>
      <c r="EX29" s="554"/>
      <c r="EY29" s="554"/>
      <c r="EZ29" s="554"/>
      <c r="FA29" s="554"/>
      <c r="FB29" s="554"/>
      <c r="FC29" s="554"/>
      <c r="FD29" s="554"/>
      <c r="FE29" s="554"/>
      <c r="FF29" s="554"/>
      <c r="FG29" s="554"/>
      <c r="FH29" s="554"/>
      <c r="FI29" s="554"/>
      <c r="FJ29" s="554"/>
      <c r="FK29" s="554"/>
      <c r="FL29" s="554"/>
      <c r="FM29" s="554"/>
      <c r="FN29" s="554"/>
      <c r="FO29" s="554"/>
      <c r="FP29" s="554"/>
      <c r="FQ29" s="554"/>
      <c r="FR29" s="554"/>
      <c r="FS29" s="554"/>
      <c r="FT29" s="554"/>
      <c r="FU29" s="554"/>
      <c r="FV29" s="554"/>
      <c r="FW29" s="554"/>
      <c r="FX29" s="554"/>
      <c r="FY29" s="554"/>
      <c r="FZ29" s="554"/>
      <c r="GA29" s="554"/>
      <c r="GB29" s="554"/>
      <c r="GC29" s="554"/>
      <c r="GD29" s="554"/>
      <c r="GE29" s="554"/>
      <c r="GF29" s="554"/>
      <c r="GG29" s="554"/>
      <c r="GH29" s="554"/>
      <c r="GI29" s="554"/>
      <c r="GJ29" s="554"/>
      <c r="GK29" s="554"/>
      <c r="GL29" s="554"/>
      <c r="GM29" s="554"/>
      <c r="GN29" s="554"/>
      <c r="GO29" s="554"/>
      <c r="GP29" s="554"/>
      <c r="GQ29" s="554"/>
      <c r="GR29" s="554"/>
      <c r="GS29" s="554"/>
      <c r="GT29" s="554"/>
      <c r="GU29" s="554"/>
      <c r="GV29" s="554"/>
      <c r="GW29" s="554"/>
      <c r="GX29" s="554"/>
      <c r="GY29" s="554"/>
      <c r="GZ29" s="554"/>
      <c r="HA29" s="554"/>
      <c r="HB29" s="554"/>
      <c r="HC29" s="554"/>
      <c r="HD29" s="554"/>
      <c r="HE29" s="554"/>
      <c r="HF29" s="554"/>
      <c r="HG29" s="554"/>
      <c r="HH29" s="554"/>
      <c r="HI29" s="554"/>
      <c r="HJ29" s="554"/>
      <c r="HK29" s="554"/>
      <c r="HL29" s="554"/>
      <c r="HM29" s="554"/>
      <c r="HN29" s="554"/>
      <c r="HO29" s="554"/>
      <c r="HP29" s="554"/>
      <c r="HQ29" s="554"/>
      <c r="HR29" s="554"/>
      <c r="HS29" s="554"/>
      <c r="HT29" s="554"/>
      <c r="HU29" s="554"/>
      <c r="HV29" s="554"/>
      <c r="HW29" s="554"/>
      <c r="HX29" s="554"/>
      <c r="HY29" s="554"/>
      <c r="HZ29" s="554"/>
      <c r="IA29" s="554"/>
      <c r="IB29" s="554"/>
      <c r="IC29" s="554"/>
      <c r="ID29" s="554"/>
      <c r="IE29" s="554"/>
      <c r="IF29" s="554"/>
      <c r="IG29" s="554"/>
      <c r="IH29" s="554"/>
      <c r="II29" s="554"/>
      <c r="IJ29" s="554"/>
      <c r="IK29" s="554"/>
      <c r="IL29" s="554"/>
      <c r="IM29" s="554"/>
      <c r="IN29" s="554"/>
      <c r="IO29" s="554"/>
      <c r="IP29" s="554"/>
      <c r="IQ29" s="554"/>
      <c r="IR29" s="554"/>
      <c r="IS29" s="554"/>
      <c r="IT29" s="554"/>
      <c r="IU29" s="554"/>
      <c r="IV29" s="554"/>
    </row>
    <row r="30" spans="1:256" ht="24.6" x14ac:dyDescent="0.25">
      <c r="A30" s="539">
        <v>19</v>
      </c>
      <c r="B30" s="540" t="s">
        <v>254</v>
      </c>
      <c r="C30" s="555">
        <f>C87</f>
        <v>2127767</v>
      </c>
      <c r="D30" s="555">
        <f t="shared" ref="D30:AO30" si="20">D87</f>
        <v>151264</v>
      </c>
      <c r="E30" s="555">
        <f t="shared" si="20"/>
        <v>76</v>
      </c>
      <c r="F30" s="555">
        <f t="shared" si="20"/>
        <v>22473</v>
      </c>
      <c r="G30" s="555">
        <f t="shared" si="20"/>
        <v>42</v>
      </c>
      <c r="H30" s="555">
        <f t="shared" si="20"/>
        <v>2012</v>
      </c>
      <c r="I30" s="555">
        <f t="shared" si="20"/>
        <v>108</v>
      </c>
      <c r="J30" s="555">
        <f t="shared" si="20"/>
        <v>76110</v>
      </c>
      <c r="K30" s="555">
        <f t="shared" si="20"/>
        <v>78</v>
      </c>
      <c r="L30" s="555">
        <f t="shared" si="20"/>
        <v>29528</v>
      </c>
      <c r="M30" s="555">
        <f t="shared" si="20"/>
        <v>262</v>
      </c>
      <c r="N30" s="555">
        <f t="shared" si="20"/>
        <v>128111</v>
      </c>
      <c r="O30" s="555">
        <f t="shared" si="20"/>
        <v>0</v>
      </c>
      <c r="P30" s="555">
        <f t="shared" si="20"/>
        <v>0</v>
      </c>
      <c r="Q30" s="555">
        <f t="shared" si="20"/>
        <v>0</v>
      </c>
      <c r="R30" s="555">
        <f t="shared" si="20"/>
        <v>0</v>
      </c>
      <c r="S30" s="555">
        <f t="shared" si="20"/>
        <v>0</v>
      </c>
      <c r="T30" s="555">
        <f t="shared" si="20"/>
        <v>0</v>
      </c>
      <c r="U30" s="555">
        <f t="shared" si="20"/>
        <v>0</v>
      </c>
      <c r="V30" s="555">
        <f t="shared" si="20"/>
        <v>0</v>
      </c>
      <c r="W30" s="555">
        <f t="shared" si="20"/>
        <v>0</v>
      </c>
      <c r="X30" s="555">
        <f t="shared" si="20"/>
        <v>0</v>
      </c>
      <c r="Y30" s="555">
        <f t="shared" si="20"/>
        <v>0</v>
      </c>
      <c r="Z30" s="555">
        <f t="shared" si="20"/>
        <v>0</v>
      </c>
      <c r="AA30" s="555">
        <f t="shared" si="20"/>
        <v>0</v>
      </c>
      <c r="AB30" s="555">
        <f t="shared" si="20"/>
        <v>0</v>
      </c>
      <c r="AC30" s="555">
        <f t="shared" si="20"/>
        <v>0</v>
      </c>
      <c r="AD30" s="555">
        <f t="shared" si="20"/>
        <v>0</v>
      </c>
      <c r="AE30" s="555">
        <f t="shared" si="20"/>
        <v>0</v>
      </c>
      <c r="AF30" s="555">
        <f t="shared" si="20"/>
        <v>0</v>
      </c>
      <c r="AG30" s="555">
        <f t="shared" si="20"/>
        <v>0</v>
      </c>
      <c r="AH30" s="555">
        <f t="shared" si="20"/>
        <v>0</v>
      </c>
      <c r="AI30" s="555">
        <f t="shared" si="20"/>
        <v>0</v>
      </c>
      <c r="AJ30" s="555">
        <f t="shared" si="20"/>
        <v>0</v>
      </c>
      <c r="AK30" s="555">
        <f t="shared" si="20"/>
        <v>0</v>
      </c>
      <c r="AL30" s="555">
        <f t="shared" si="20"/>
        <v>118</v>
      </c>
      <c r="AM30" s="555">
        <f t="shared" si="20"/>
        <v>23153</v>
      </c>
      <c r="AN30" s="555">
        <f t="shared" si="20"/>
        <v>380</v>
      </c>
      <c r="AO30" s="539">
        <f t="shared" si="20"/>
        <v>151264</v>
      </c>
      <c r="AP30" s="551"/>
      <c r="AQ30" s="551"/>
      <c r="AR30" s="553"/>
      <c r="AS30" s="553"/>
      <c r="AT30" s="553"/>
      <c r="AU30" s="553"/>
      <c r="AV30" s="553"/>
      <c r="AW30" s="553"/>
      <c r="AX30" s="553"/>
      <c r="AY30" s="553"/>
      <c r="AZ30" s="553"/>
      <c r="BA30" s="553"/>
      <c r="BB30" s="553"/>
      <c r="BC30" s="553"/>
      <c r="BD30" s="553"/>
      <c r="BE30" s="553"/>
      <c r="BF30" s="553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4"/>
      <c r="CF30" s="554"/>
      <c r="CG30" s="554"/>
      <c r="CH30" s="554"/>
      <c r="CI30" s="554"/>
      <c r="CJ30" s="554"/>
      <c r="CK30" s="554"/>
      <c r="CL30" s="554"/>
      <c r="CM30" s="554"/>
      <c r="CN30" s="554"/>
      <c r="CO30" s="554"/>
      <c r="CP30" s="554"/>
      <c r="CQ30" s="554"/>
      <c r="CR30" s="554"/>
      <c r="CS30" s="554"/>
      <c r="CT30" s="554"/>
      <c r="CU30" s="554"/>
      <c r="CV30" s="554"/>
      <c r="CW30" s="554"/>
      <c r="CX30" s="554"/>
      <c r="CY30" s="554"/>
      <c r="CZ30" s="554"/>
      <c r="DA30" s="554"/>
      <c r="DB30" s="554"/>
      <c r="DC30" s="554"/>
      <c r="DD30" s="554"/>
      <c r="DE30" s="554"/>
      <c r="DF30" s="554"/>
      <c r="DG30" s="554"/>
      <c r="DH30" s="554"/>
      <c r="DI30" s="554"/>
      <c r="DJ30" s="554"/>
      <c r="DK30" s="554"/>
      <c r="DL30" s="554"/>
      <c r="DM30" s="554"/>
      <c r="DN30" s="554"/>
      <c r="DO30" s="554"/>
      <c r="DP30" s="554"/>
      <c r="DQ30" s="554"/>
      <c r="DR30" s="554"/>
      <c r="DS30" s="554"/>
      <c r="DT30" s="554"/>
      <c r="DU30" s="554"/>
      <c r="DV30" s="554"/>
      <c r="DW30" s="554"/>
      <c r="DX30" s="554"/>
      <c r="DY30" s="554"/>
      <c r="DZ30" s="554"/>
      <c r="EA30" s="554"/>
      <c r="EB30" s="554"/>
      <c r="EC30" s="554"/>
      <c r="ED30" s="554"/>
      <c r="EE30" s="554"/>
      <c r="EF30" s="554"/>
      <c r="EG30" s="554"/>
      <c r="EH30" s="554"/>
      <c r="EI30" s="554"/>
      <c r="EJ30" s="554"/>
      <c r="EK30" s="554"/>
      <c r="EL30" s="554"/>
      <c r="EM30" s="554"/>
      <c r="EN30" s="554"/>
      <c r="EO30" s="554"/>
      <c r="EP30" s="554"/>
      <c r="EQ30" s="554"/>
      <c r="ER30" s="554"/>
      <c r="ES30" s="554"/>
      <c r="ET30" s="554"/>
      <c r="EU30" s="554"/>
      <c r="EV30" s="554"/>
      <c r="EW30" s="554"/>
      <c r="EX30" s="554"/>
      <c r="EY30" s="554"/>
      <c r="EZ30" s="554"/>
      <c r="FA30" s="554"/>
      <c r="FB30" s="554"/>
      <c r="FC30" s="554"/>
      <c r="FD30" s="554"/>
      <c r="FE30" s="554"/>
      <c r="FF30" s="554"/>
      <c r="FG30" s="554"/>
      <c r="FH30" s="554"/>
      <c r="FI30" s="554"/>
      <c r="FJ30" s="554"/>
      <c r="FK30" s="554"/>
      <c r="FL30" s="554"/>
      <c r="FM30" s="554"/>
      <c r="FN30" s="554"/>
      <c r="FO30" s="554"/>
      <c r="FP30" s="554"/>
      <c r="FQ30" s="554"/>
      <c r="FR30" s="554"/>
      <c r="FS30" s="554"/>
      <c r="FT30" s="554"/>
      <c r="FU30" s="554"/>
      <c r="FV30" s="554"/>
      <c r="FW30" s="554"/>
      <c r="FX30" s="554"/>
      <c r="FY30" s="554"/>
      <c r="FZ30" s="554"/>
      <c r="GA30" s="554"/>
      <c r="GB30" s="554"/>
      <c r="GC30" s="554"/>
      <c r="GD30" s="554"/>
      <c r="GE30" s="554"/>
      <c r="GF30" s="554"/>
      <c r="GG30" s="554"/>
      <c r="GH30" s="554"/>
      <c r="GI30" s="554"/>
      <c r="GJ30" s="554"/>
      <c r="GK30" s="554"/>
      <c r="GL30" s="554"/>
      <c r="GM30" s="554"/>
      <c r="GN30" s="554"/>
      <c r="GO30" s="554"/>
      <c r="GP30" s="554"/>
      <c r="GQ30" s="554"/>
      <c r="GR30" s="554"/>
      <c r="GS30" s="554"/>
      <c r="GT30" s="554"/>
      <c r="GU30" s="554"/>
      <c r="GV30" s="554"/>
      <c r="GW30" s="554"/>
      <c r="GX30" s="554"/>
      <c r="GY30" s="554"/>
      <c r="GZ30" s="554"/>
      <c r="HA30" s="554"/>
      <c r="HB30" s="554"/>
      <c r="HC30" s="554"/>
      <c r="HD30" s="554"/>
      <c r="HE30" s="554"/>
      <c r="HF30" s="554"/>
      <c r="HG30" s="554"/>
      <c r="HH30" s="554"/>
      <c r="HI30" s="554"/>
      <c r="HJ30" s="554"/>
      <c r="HK30" s="554"/>
      <c r="HL30" s="554"/>
      <c r="HM30" s="554"/>
      <c r="HN30" s="554"/>
      <c r="HO30" s="554"/>
      <c r="HP30" s="554"/>
      <c r="HQ30" s="554"/>
      <c r="HR30" s="554"/>
      <c r="HS30" s="554"/>
      <c r="HT30" s="554"/>
      <c r="HU30" s="554"/>
      <c r="HV30" s="554"/>
      <c r="HW30" s="554"/>
      <c r="HX30" s="554"/>
      <c r="HY30" s="554"/>
      <c r="HZ30" s="554"/>
      <c r="IA30" s="554"/>
      <c r="IB30" s="554"/>
      <c r="IC30" s="554"/>
      <c r="ID30" s="554"/>
      <c r="IE30" s="554"/>
      <c r="IF30" s="554"/>
      <c r="IG30" s="554"/>
      <c r="IH30" s="554"/>
      <c r="II30" s="554"/>
      <c r="IJ30" s="554"/>
      <c r="IK30" s="554"/>
      <c r="IL30" s="554"/>
      <c r="IM30" s="554"/>
      <c r="IN30" s="554"/>
      <c r="IO30" s="554"/>
      <c r="IP30" s="554"/>
      <c r="IQ30" s="554"/>
      <c r="IR30" s="554"/>
      <c r="IS30" s="554"/>
      <c r="IT30" s="554"/>
      <c r="IU30" s="554"/>
      <c r="IV30" s="554"/>
    </row>
    <row r="31" spans="1:256" ht="24.6" x14ac:dyDescent="0.25">
      <c r="A31" s="539">
        <v>20</v>
      </c>
      <c r="B31" s="540" t="s">
        <v>245</v>
      </c>
      <c r="C31" s="555">
        <f>C89</f>
        <v>97600</v>
      </c>
      <c r="D31" s="555">
        <f t="shared" ref="D31:AO31" si="21">D89</f>
        <v>151600</v>
      </c>
      <c r="E31" s="555">
        <f t="shared" si="21"/>
        <v>71</v>
      </c>
      <c r="F31" s="555">
        <f t="shared" si="21"/>
        <v>9905</v>
      </c>
      <c r="G31" s="555">
        <f t="shared" si="21"/>
        <v>13</v>
      </c>
      <c r="H31" s="555">
        <f t="shared" si="21"/>
        <v>1700</v>
      </c>
      <c r="I31" s="555">
        <f t="shared" si="21"/>
        <v>8</v>
      </c>
      <c r="J31" s="555">
        <f t="shared" si="21"/>
        <v>12400</v>
      </c>
      <c r="K31" s="555">
        <f t="shared" si="21"/>
        <v>68</v>
      </c>
      <c r="L31" s="555">
        <f t="shared" si="21"/>
        <v>68645</v>
      </c>
      <c r="M31" s="555">
        <f t="shared" si="21"/>
        <v>147</v>
      </c>
      <c r="N31" s="555">
        <f t="shared" si="21"/>
        <v>90950</v>
      </c>
      <c r="O31" s="555">
        <f t="shared" si="21"/>
        <v>0</v>
      </c>
      <c r="P31" s="555">
        <f t="shared" si="21"/>
        <v>0</v>
      </c>
      <c r="Q31" s="555">
        <f t="shared" si="21"/>
        <v>0</v>
      </c>
      <c r="R31" s="555">
        <f t="shared" si="21"/>
        <v>0</v>
      </c>
      <c r="S31" s="555">
        <f t="shared" si="21"/>
        <v>0</v>
      </c>
      <c r="T31" s="555">
        <f t="shared" si="21"/>
        <v>0</v>
      </c>
      <c r="U31" s="555">
        <f t="shared" si="21"/>
        <v>0</v>
      </c>
      <c r="V31" s="555">
        <f t="shared" si="21"/>
        <v>0</v>
      </c>
      <c r="W31" s="555">
        <f t="shared" si="21"/>
        <v>0</v>
      </c>
      <c r="X31" s="555">
        <f t="shared" si="21"/>
        <v>0</v>
      </c>
      <c r="Y31" s="555">
        <f t="shared" si="21"/>
        <v>0</v>
      </c>
      <c r="Z31" s="555">
        <f t="shared" si="21"/>
        <v>0</v>
      </c>
      <c r="AA31" s="555">
        <f t="shared" si="21"/>
        <v>0</v>
      </c>
      <c r="AB31" s="555">
        <f t="shared" si="21"/>
        <v>0</v>
      </c>
      <c r="AC31" s="555">
        <f t="shared" si="21"/>
        <v>0</v>
      </c>
      <c r="AD31" s="555">
        <f t="shared" si="21"/>
        <v>0</v>
      </c>
      <c r="AE31" s="555">
        <f t="shared" si="21"/>
        <v>0</v>
      </c>
      <c r="AF31" s="555">
        <f t="shared" si="21"/>
        <v>0</v>
      </c>
      <c r="AG31" s="555">
        <f t="shared" si="21"/>
        <v>0</v>
      </c>
      <c r="AH31" s="555">
        <f t="shared" si="21"/>
        <v>0</v>
      </c>
      <c r="AI31" s="555">
        <f t="shared" si="21"/>
        <v>0</v>
      </c>
      <c r="AJ31" s="555">
        <f t="shared" si="21"/>
        <v>0</v>
      </c>
      <c r="AK31" s="555">
        <f t="shared" si="21"/>
        <v>0</v>
      </c>
      <c r="AL31" s="555">
        <f t="shared" si="21"/>
        <v>396</v>
      </c>
      <c r="AM31" s="555">
        <f t="shared" si="21"/>
        <v>60650</v>
      </c>
      <c r="AN31" s="555">
        <f t="shared" si="21"/>
        <v>543</v>
      </c>
      <c r="AO31" s="539">
        <f t="shared" si="21"/>
        <v>151600</v>
      </c>
      <c r="AP31" s="551"/>
      <c r="AQ31" s="551"/>
      <c r="AR31" s="553"/>
      <c r="AS31" s="553"/>
      <c r="AT31" s="553"/>
      <c r="AU31" s="553"/>
      <c r="AV31" s="553"/>
      <c r="AW31" s="553"/>
      <c r="AX31" s="553"/>
      <c r="AY31" s="553"/>
      <c r="AZ31" s="553"/>
      <c r="BA31" s="553"/>
      <c r="BB31" s="553"/>
      <c r="BC31" s="553"/>
      <c r="BD31" s="553"/>
      <c r="BE31" s="553"/>
      <c r="BF31" s="553"/>
      <c r="BG31" s="553"/>
      <c r="BH31" s="553"/>
      <c r="BI31" s="553"/>
      <c r="BJ31" s="553"/>
      <c r="BK31" s="553"/>
      <c r="BL31" s="553"/>
      <c r="BM31" s="553"/>
      <c r="BN31" s="553"/>
      <c r="BO31" s="553"/>
      <c r="BP31" s="553"/>
      <c r="BQ31" s="553"/>
      <c r="BR31" s="553"/>
      <c r="BS31" s="553"/>
      <c r="BT31" s="553"/>
      <c r="BU31" s="553"/>
      <c r="BV31" s="553"/>
      <c r="BW31" s="553"/>
      <c r="BX31" s="553"/>
      <c r="BY31" s="553"/>
      <c r="BZ31" s="553"/>
      <c r="CA31" s="553"/>
      <c r="CB31" s="553"/>
      <c r="CC31" s="553"/>
      <c r="CD31" s="553"/>
      <c r="CE31" s="554"/>
      <c r="CF31" s="554"/>
      <c r="CG31" s="554"/>
      <c r="CH31" s="554"/>
      <c r="CI31" s="554"/>
      <c r="CJ31" s="554"/>
      <c r="CK31" s="554"/>
      <c r="CL31" s="554"/>
      <c r="CM31" s="554"/>
      <c r="CN31" s="554"/>
      <c r="CO31" s="554"/>
      <c r="CP31" s="554"/>
      <c r="CQ31" s="554"/>
      <c r="CR31" s="554"/>
      <c r="CS31" s="554"/>
      <c r="CT31" s="554"/>
      <c r="CU31" s="554"/>
      <c r="CV31" s="554"/>
      <c r="CW31" s="554"/>
      <c r="CX31" s="554"/>
      <c r="CY31" s="554"/>
      <c r="CZ31" s="554"/>
      <c r="DA31" s="554"/>
      <c r="DB31" s="554"/>
      <c r="DC31" s="554"/>
      <c r="DD31" s="554"/>
      <c r="DE31" s="554"/>
      <c r="DF31" s="554"/>
      <c r="DG31" s="554"/>
      <c r="DH31" s="554"/>
      <c r="DI31" s="554"/>
      <c r="DJ31" s="554"/>
      <c r="DK31" s="554"/>
      <c r="DL31" s="554"/>
      <c r="DM31" s="554"/>
      <c r="DN31" s="554"/>
      <c r="DO31" s="554"/>
      <c r="DP31" s="554"/>
      <c r="DQ31" s="554"/>
      <c r="DR31" s="554"/>
      <c r="DS31" s="554"/>
      <c r="DT31" s="554"/>
      <c r="DU31" s="554"/>
      <c r="DV31" s="554"/>
      <c r="DW31" s="554"/>
      <c r="DX31" s="554"/>
      <c r="DY31" s="554"/>
      <c r="DZ31" s="554"/>
      <c r="EA31" s="554"/>
      <c r="EB31" s="554"/>
      <c r="EC31" s="554"/>
      <c r="ED31" s="554"/>
      <c r="EE31" s="554"/>
      <c r="EF31" s="554"/>
      <c r="EG31" s="554"/>
      <c r="EH31" s="554"/>
      <c r="EI31" s="554"/>
      <c r="EJ31" s="554"/>
      <c r="EK31" s="554"/>
      <c r="EL31" s="554"/>
      <c r="EM31" s="554"/>
      <c r="EN31" s="554"/>
      <c r="EO31" s="554"/>
      <c r="EP31" s="554"/>
      <c r="EQ31" s="554"/>
      <c r="ER31" s="554"/>
      <c r="ES31" s="554"/>
      <c r="ET31" s="554"/>
      <c r="EU31" s="554"/>
      <c r="EV31" s="554"/>
      <c r="EW31" s="554"/>
      <c r="EX31" s="554"/>
      <c r="EY31" s="554"/>
      <c r="EZ31" s="554"/>
      <c r="FA31" s="554"/>
      <c r="FB31" s="554"/>
      <c r="FC31" s="554"/>
      <c r="FD31" s="554"/>
      <c r="FE31" s="554"/>
      <c r="FF31" s="554"/>
      <c r="FG31" s="554"/>
      <c r="FH31" s="554"/>
      <c r="FI31" s="554"/>
      <c r="FJ31" s="554"/>
      <c r="FK31" s="554"/>
      <c r="FL31" s="554"/>
      <c r="FM31" s="554"/>
      <c r="FN31" s="554"/>
      <c r="FO31" s="554"/>
      <c r="FP31" s="554"/>
      <c r="FQ31" s="554"/>
      <c r="FR31" s="554"/>
      <c r="FS31" s="554"/>
      <c r="FT31" s="554"/>
      <c r="FU31" s="554"/>
      <c r="FV31" s="554"/>
      <c r="FW31" s="554"/>
      <c r="FX31" s="554"/>
      <c r="FY31" s="554"/>
      <c r="FZ31" s="554"/>
      <c r="GA31" s="554"/>
      <c r="GB31" s="554"/>
      <c r="GC31" s="554"/>
      <c r="GD31" s="554"/>
      <c r="GE31" s="554"/>
      <c r="GF31" s="554"/>
      <c r="GG31" s="554"/>
      <c r="GH31" s="554"/>
      <c r="GI31" s="554"/>
      <c r="GJ31" s="554"/>
      <c r="GK31" s="554"/>
      <c r="GL31" s="554"/>
      <c r="GM31" s="554"/>
      <c r="GN31" s="554"/>
      <c r="GO31" s="554"/>
      <c r="GP31" s="554"/>
      <c r="GQ31" s="554"/>
      <c r="GR31" s="554"/>
      <c r="GS31" s="554"/>
      <c r="GT31" s="554"/>
      <c r="GU31" s="554"/>
      <c r="GV31" s="554"/>
      <c r="GW31" s="554"/>
      <c r="GX31" s="554"/>
      <c r="GY31" s="554"/>
      <c r="GZ31" s="554"/>
      <c r="HA31" s="554"/>
      <c r="HB31" s="554"/>
      <c r="HC31" s="554"/>
      <c r="HD31" s="554"/>
      <c r="HE31" s="554"/>
      <c r="HF31" s="554"/>
      <c r="HG31" s="554"/>
      <c r="HH31" s="554"/>
      <c r="HI31" s="554"/>
      <c r="HJ31" s="554"/>
      <c r="HK31" s="554"/>
      <c r="HL31" s="554"/>
      <c r="HM31" s="554"/>
      <c r="HN31" s="554"/>
      <c r="HO31" s="554"/>
      <c r="HP31" s="554"/>
      <c r="HQ31" s="554"/>
      <c r="HR31" s="554"/>
      <c r="HS31" s="554"/>
      <c r="HT31" s="554"/>
      <c r="HU31" s="554"/>
      <c r="HV31" s="554"/>
      <c r="HW31" s="554"/>
      <c r="HX31" s="554"/>
      <c r="HY31" s="554"/>
      <c r="HZ31" s="554"/>
      <c r="IA31" s="554"/>
      <c r="IB31" s="554"/>
      <c r="IC31" s="554"/>
      <c r="ID31" s="554"/>
      <c r="IE31" s="554"/>
      <c r="IF31" s="554"/>
      <c r="IG31" s="554"/>
      <c r="IH31" s="554"/>
      <c r="II31" s="554"/>
      <c r="IJ31" s="554"/>
      <c r="IK31" s="554"/>
      <c r="IL31" s="554"/>
      <c r="IM31" s="554"/>
      <c r="IN31" s="554"/>
      <c r="IO31" s="554"/>
      <c r="IP31" s="554"/>
      <c r="IQ31" s="554"/>
      <c r="IR31" s="554"/>
      <c r="IS31" s="554"/>
      <c r="IT31" s="554"/>
      <c r="IU31" s="554"/>
      <c r="IV31" s="554"/>
    </row>
    <row r="32" spans="1:256" ht="24.6" x14ac:dyDescent="0.25">
      <c r="A32" s="539">
        <v>21</v>
      </c>
      <c r="B32" s="540" t="s">
        <v>246</v>
      </c>
      <c r="C32" s="555">
        <f>C94</f>
        <v>229700</v>
      </c>
      <c r="D32" s="555">
        <f t="shared" ref="D32:AO32" si="22">D94</f>
        <v>435400</v>
      </c>
      <c r="E32" s="555">
        <f t="shared" si="22"/>
        <v>7</v>
      </c>
      <c r="F32" s="555">
        <f t="shared" si="22"/>
        <v>1600</v>
      </c>
      <c r="G32" s="555">
        <f t="shared" si="22"/>
        <v>0</v>
      </c>
      <c r="H32" s="555">
        <f t="shared" si="22"/>
        <v>0</v>
      </c>
      <c r="I32" s="555">
        <f t="shared" si="22"/>
        <v>119</v>
      </c>
      <c r="J32" s="555">
        <f t="shared" si="22"/>
        <v>298500</v>
      </c>
      <c r="K32" s="555">
        <f t="shared" si="22"/>
        <v>104</v>
      </c>
      <c r="L32" s="555">
        <f t="shared" si="22"/>
        <v>69200</v>
      </c>
      <c r="M32" s="555">
        <f t="shared" si="22"/>
        <v>230</v>
      </c>
      <c r="N32" s="555">
        <f t="shared" si="22"/>
        <v>369300</v>
      </c>
      <c r="O32" s="555">
        <f t="shared" si="22"/>
        <v>0</v>
      </c>
      <c r="P32" s="555">
        <f t="shared" si="22"/>
        <v>0</v>
      </c>
      <c r="Q32" s="555">
        <f t="shared" si="22"/>
        <v>0</v>
      </c>
      <c r="R32" s="555">
        <f t="shared" si="22"/>
        <v>0</v>
      </c>
      <c r="S32" s="555">
        <f t="shared" si="22"/>
        <v>0</v>
      </c>
      <c r="T32" s="555">
        <f t="shared" si="22"/>
        <v>0</v>
      </c>
      <c r="U32" s="555">
        <f t="shared" si="22"/>
        <v>0</v>
      </c>
      <c r="V32" s="555">
        <f t="shared" si="22"/>
        <v>0</v>
      </c>
      <c r="W32" s="555">
        <f t="shared" si="22"/>
        <v>0</v>
      </c>
      <c r="X32" s="555">
        <f t="shared" si="22"/>
        <v>0</v>
      </c>
      <c r="Y32" s="555">
        <f t="shared" si="22"/>
        <v>0</v>
      </c>
      <c r="Z32" s="555">
        <f t="shared" si="22"/>
        <v>0</v>
      </c>
      <c r="AA32" s="555">
        <f t="shared" si="22"/>
        <v>0</v>
      </c>
      <c r="AB32" s="555">
        <f t="shared" si="22"/>
        <v>0</v>
      </c>
      <c r="AC32" s="555">
        <f t="shared" si="22"/>
        <v>0</v>
      </c>
      <c r="AD32" s="555">
        <f t="shared" si="22"/>
        <v>0</v>
      </c>
      <c r="AE32" s="555">
        <f t="shared" si="22"/>
        <v>0</v>
      </c>
      <c r="AF32" s="555">
        <f t="shared" si="22"/>
        <v>0</v>
      </c>
      <c r="AG32" s="555">
        <f t="shared" si="22"/>
        <v>0</v>
      </c>
      <c r="AH32" s="555">
        <f t="shared" si="22"/>
        <v>0</v>
      </c>
      <c r="AI32" s="555">
        <f t="shared" si="22"/>
        <v>0</v>
      </c>
      <c r="AJ32" s="555">
        <f t="shared" si="22"/>
        <v>0</v>
      </c>
      <c r="AK32" s="555">
        <f t="shared" si="22"/>
        <v>0</v>
      </c>
      <c r="AL32" s="555">
        <f t="shared" si="22"/>
        <v>78</v>
      </c>
      <c r="AM32" s="555">
        <f t="shared" si="22"/>
        <v>66100</v>
      </c>
      <c r="AN32" s="555">
        <f t="shared" si="22"/>
        <v>308</v>
      </c>
      <c r="AO32" s="539">
        <f t="shared" si="22"/>
        <v>435400</v>
      </c>
      <c r="AP32" s="551"/>
      <c r="AQ32" s="551"/>
      <c r="AR32" s="553"/>
      <c r="AS32" s="553"/>
      <c r="AT32" s="553"/>
      <c r="AU32" s="553"/>
      <c r="AV32" s="553"/>
      <c r="AW32" s="553"/>
      <c r="AX32" s="553"/>
      <c r="AY32" s="553"/>
      <c r="AZ32" s="553"/>
      <c r="BA32" s="553"/>
      <c r="BB32" s="553"/>
      <c r="BC32" s="553"/>
      <c r="BD32" s="553"/>
      <c r="BE32" s="553"/>
      <c r="BF32" s="553"/>
      <c r="BG32" s="553"/>
      <c r="BH32" s="553"/>
      <c r="BI32" s="553"/>
      <c r="BJ32" s="553"/>
      <c r="BK32" s="553"/>
      <c r="BL32" s="553"/>
      <c r="BM32" s="553"/>
      <c r="BN32" s="553"/>
      <c r="BO32" s="553"/>
      <c r="BP32" s="553"/>
      <c r="BQ32" s="553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553"/>
      <c r="CE32" s="554"/>
      <c r="CF32" s="554"/>
      <c r="CG32" s="554"/>
      <c r="CH32" s="554"/>
      <c r="CI32" s="554"/>
      <c r="CJ32" s="554"/>
      <c r="CK32" s="554"/>
      <c r="CL32" s="554"/>
      <c r="CM32" s="554"/>
      <c r="CN32" s="554"/>
      <c r="CO32" s="554"/>
      <c r="CP32" s="554"/>
      <c r="CQ32" s="554"/>
      <c r="CR32" s="554"/>
      <c r="CS32" s="554"/>
      <c r="CT32" s="554"/>
      <c r="CU32" s="554"/>
      <c r="CV32" s="554"/>
      <c r="CW32" s="554"/>
      <c r="CX32" s="554"/>
      <c r="CY32" s="554"/>
      <c r="CZ32" s="554"/>
      <c r="DA32" s="554"/>
      <c r="DB32" s="554"/>
      <c r="DC32" s="554"/>
      <c r="DD32" s="554"/>
      <c r="DE32" s="554"/>
      <c r="DF32" s="554"/>
      <c r="DG32" s="554"/>
      <c r="DH32" s="554"/>
      <c r="DI32" s="554"/>
      <c r="DJ32" s="554"/>
      <c r="DK32" s="554"/>
      <c r="DL32" s="554"/>
      <c r="DM32" s="554"/>
      <c r="DN32" s="554"/>
      <c r="DO32" s="554"/>
      <c r="DP32" s="554"/>
      <c r="DQ32" s="554"/>
      <c r="DR32" s="554"/>
      <c r="DS32" s="554"/>
      <c r="DT32" s="554"/>
      <c r="DU32" s="554"/>
      <c r="DV32" s="554"/>
      <c r="DW32" s="554"/>
      <c r="DX32" s="554"/>
      <c r="DY32" s="554"/>
      <c r="DZ32" s="554"/>
      <c r="EA32" s="554"/>
      <c r="EB32" s="554"/>
      <c r="EC32" s="554"/>
      <c r="ED32" s="554"/>
      <c r="EE32" s="554"/>
      <c r="EF32" s="554"/>
      <c r="EG32" s="554"/>
      <c r="EH32" s="554"/>
      <c r="EI32" s="554"/>
      <c r="EJ32" s="554"/>
      <c r="EK32" s="554"/>
      <c r="EL32" s="554"/>
      <c r="EM32" s="554"/>
      <c r="EN32" s="554"/>
      <c r="EO32" s="554"/>
      <c r="EP32" s="554"/>
      <c r="EQ32" s="554"/>
      <c r="ER32" s="554"/>
      <c r="ES32" s="554"/>
      <c r="ET32" s="554"/>
      <c r="EU32" s="554"/>
      <c r="EV32" s="554"/>
      <c r="EW32" s="554"/>
      <c r="EX32" s="554"/>
      <c r="EY32" s="554"/>
      <c r="EZ32" s="554"/>
      <c r="FA32" s="554"/>
      <c r="FB32" s="554"/>
      <c r="FC32" s="554"/>
      <c r="FD32" s="554"/>
      <c r="FE32" s="554"/>
      <c r="FF32" s="554"/>
      <c r="FG32" s="554"/>
      <c r="FH32" s="554"/>
      <c r="FI32" s="554"/>
      <c r="FJ32" s="554"/>
      <c r="FK32" s="554"/>
      <c r="FL32" s="554"/>
      <c r="FM32" s="554"/>
      <c r="FN32" s="554"/>
      <c r="FO32" s="554"/>
      <c r="FP32" s="554"/>
      <c r="FQ32" s="554"/>
      <c r="FR32" s="554"/>
      <c r="FS32" s="554"/>
      <c r="FT32" s="554"/>
      <c r="FU32" s="554"/>
      <c r="FV32" s="554"/>
      <c r="FW32" s="554"/>
      <c r="FX32" s="554"/>
      <c r="FY32" s="554"/>
      <c r="FZ32" s="554"/>
      <c r="GA32" s="554"/>
      <c r="GB32" s="554"/>
      <c r="GC32" s="554"/>
      <c r="GD32" s="554"/>
      <c r="GE32" s="554"/>
      <c r="GF32" s="554"/>
      <c r="GG32" s="554"/>
      <c r="GH32" s="554"/>
      <c r="GI32" s="554"/>
      <c r="GJ32" s="554"/>
      <c r="GK32" s="554"/>
      <c r="GL32" s="554"/>
      <c r="GM32" s="554"/>
      <c r="GN32" s="554"/>
      <c r="GO32" s="554"/>
      <c r="GP32" s="554"/>
      <c r="GQ32" s="554"/>
      <c r="GR32" s="554"/>
      <c r="GS32" s="554"/>
      <c r="GT32" s="554"/>
      <c r="GU32" s="554"/>
      <c r="GV32" s="554"/>
      <c r="GW32" s="554"/>
      <c r="GX32" s="554"/>
      <c r="GY32" s="554"/>
      <c r="GZ32" s="554"/>
      <c r="HA32" s="554"/>
      <c r="HB32" s="554"/>
      <c r="HC32" s="554"/>
      <c r="HD32" s="554"/>
      <c r="HE32" s="554"/>
      <c r="HF32" s="554"/>
      <c r="HG32" s="554"/>
      <c r="HH32" s="554"/>
      <c r="HI32" s="554"/>
      <c r="HJ32" s="554"/>
      <c r="HK32" s="554"/>
      <c r="HL32" s="554"/>
      <c r="HM32" s="554"/>
      <c r="HN32" s="554"/>
      <c r="HO32" s="554"/>
      <c r="HP32" s="554"/>
      <c r="HQ32" s="554"/>
      <c r="HR32" s="554"/>
      <c r="HS32" s="554"/>
      <c r="HT32" s="554"/>
      <c r="HU32" s="554"/>
      <c r="HV32" s="554"/>
      <c r="HW32" s="554"/>
      <c r="HX32" s="554"/>
      <c r="HY32" s="554"/>
      <c r="HZ32" s="554"/>
      <c r="IA32" s="554"/>
      <c r="IB32" s="554"/>
      <c r="IC32" s="554"/>
      <c r="ID32" s="554"/>
      <c r="IE32" s="554"/>
      <c r="IF32" s="554"/>
      <c r="IG32" s="554"/>
      <c r="IH32" s="554"/>
      <c r="II32" s="554"/>
      <c r="IJ32" s="554"/>
      <c r="IK32" s="554"/>
      <c r="IL32" s="554"/>
      <c r="IM32" s="554"/>
      <c r="IN32" s="554"/>
      <c r="IO32" s="554"/>
      <c r="IP32" s="554"/>
      <c r="IQ32" s="554"/>
      <c r="IR32" s="554"/>
      <c r="IS32" s="554"/>
      <c r="IT32" s="554"/>
      <c r="IU32" s="554"/>
      <c r="IV32" s="554"/>
    </row>
    <row r="33" spans="1:256" ht="24.6" x14ac:dyDescent="0.25">
      <c r="A33" s="539">
        <v>22</v>
      </c>
      <c r="B33" s="540" t="s">
        <v>248</v>
      </c>
      <c r="C33" s="555">
        <f>C88</f>
        <v>675558</v>
      </c>
      <c r="D33" s="555">
        <f t="shared" ref="D33:AO33" si="23">D88</f>
        <v>401569</v>
      </c>
      <c r="E33" s="555">
        <f t="shared" si="23"/>
        <v>7</v>
      </c>
      <c r="F33" s="555">
        <f t="shared" si="23"/>
        <v>1069</v>
      </c>
      <c r="G33" s="555">
        <f t="shared" si="23"/>
        <v>7</v>
      </c>
      <c r="H33" s="555">
        <f t="shared" si="23"/>
        <v>1069</v>
      </c>
      <c r="I33" s="555">
        <f t="shared" si="23"/>
        <v>33</v>
      </c>
      <c r="J33" s="555">
        <f t="shared" si="23"/>
        <v>67565</v>
      </c>
      <c r="K33" s="555">
        <f t="shared" si="23"/>
        <v>239</v>
      </c>
      <c r="L33" s="555">
        <f t="shared" si="23"/>
        <v>229509</v>
      </c>
      <c r="M33" s="555">
        <f t="shared" si="23"/>
        <v>279</v>
      </c>
      <c r="N33" s="555">
        <f t="shared" si="23"/>
        <v>298143</v>
      </c>
      <c r="O33" s="555">
        <f t="shared" si="23"/>
        <v>0</v>
      </c>
      <c r="P33" s="555">
        <f t="shared" si="23"/>
        <v>0</v>
      </c>
      <c r="Q33" s="555">
        <f t="shared" si="23"/>
        <v>0</v>
      </c>
      <c r="R33" s="555">
        <f t="shared" si="23"/>
        <v>0</v>
      </c>
      <c r="S33" s="555">
        <f t="shared" si="23"/>
        <v>0</v>
      </c>
      <c r="T33" s="555">
        <f t="shared" si="23"/>
        <v>0</v>
      </c>
      <c r="U33" s="555">
        <f t="shared" si="23"/>
        <v>0</v>
      </c>
      <c r="V33" s="555">
        <f t="shared" si="23"/>
        <v>0</v>
      </c>
      <c r="W33" s="555">
        <f t="shared" si="23"/>
        <v>0</v>
      </c>
      <c r="X33" s="555">
        <f t="shared" si="23"/>
        <v>0</v>
      </c>
      <c r="Y33" s="555">
        <f t="shared" si="23"/>
        <v>0</v>
      </c>
      <c r="Z33" s="555">
        <f t="shared" si="23"/>
        <v>0</v>
      </c>
      <c r="AA33" s="555">
        <f t="shared" si="23"/>
        <v>0</v>
      </c>
      <c r="AB33" s="555">
        <f t="shared" si="23"/>
        <v>0</v>
      </c>
      <c r="AC33" s="555">
        <f t="shared" si="23"/>
        <v>0</v>
      </c>
      <c r="AD33" s="555">
        <f t="shared" si="23"/>
        <v>0</v>
      </c>
      <c r="AE33" s="555">
        <f t="shared" si="23"/>
        <v>0</v>
      </c>
      <c r="AF33" s="555">
        <f t="shared" si="23"/>
        <v>0</v>
      </c>
      <c r="AG33" s="555">
        <f t="shared" si="23"/>
        <v>0</v>
      </c>
      <c r="AH33" s="555">
        <f t="shared" si="23"/>
        <v>0</v>
      </c>
      <c r="AI33" s="555">
        <f t="shared" si="23"/>
        <v>0</v>
      </c>
      <c r="AJ33" s="555">
        <f t="shared" si="23"/>
        <v>0</v>
      </c>
      <c r="AK33" s="555">
        <f t="shared" si="23"/>
        <v>0</v>
      </c>
      <c r="AL33" s="555">
        <f t="shared" si="23"/>
        <v>114</v>
      </c>
      <c r="AM33" s="555">
        <f t="shared" si="23"/>
        <v>103426</v>
      </c>
      <c r="AN33" s="555">
        <f t="shared" si="23"/>
        <v>393</v>
      </c>
      <c r="AO33" s="539">
        <f t="shared" si="23"/>
        <v>401569</v>
      </c>
      <c r="AP33" s="551"/>
      <c r="AQ33" s="551"/>
      <c r="AR33" s="553"/>
      <c r="AS33" s="553"/>
      <c r="AT33" s="553"/>
      <c r="AU33" s="553"/>
      <c r="AV33" s="553"/>
      <c r="AW33" s="553"/>
      <c r="AX33" s="553"/>
      <c r="AY33" s="553"/>
      <c r="AZ33" s="553"/>
      <c r="BA33" s="553"/>
      <c r="BB33" s="553"/>
      <c r="BC33" s="553"/>
      <c r="BD33" s="553"/>
      <c r="BE33" s="553"/>
      <c r="BF33" s="553"/>
      <c r="BG33" s="553"/>
      <c r="BH33" s="553"/>
      <c r="BI33" s="553"/>
      <c r="BJ33" s="553"/>
      <c r="BK33" s="553"/>
      <c r="BL33" s="553"/>
      <c r="BM33" s="553"/>
      <c r="BN33" s="553"/>
      <c r="BO33" s="553"/>
      <c r="BP33" s="553"/>
      <c r="BQ33" s="553"/>
      <c r="BR33" s="553"/>
      <c r="BS33" s="553"/>
      <c r="BT33" s="553"/>
      <c r="BU33" s="553"/>
      <c r="BV33" s="553"/>
      <c r="BW33" s="553"/>
      <c r="BX33" s="553"/>
      <c r="BY33" s="553"/>
      <c r="BZ33" s="553"/>
      <c r="CA33" s="553"/>
      <c r="CB33" s="553"/>
      <c r="CC33" s="553"/>
      <c r="CD33" s="553"/>
      <c r="CE33" s="554"/>
      <c r="CF33" s="554"/>
      <c r="CG33" s="554"/>
      <c r="CH33" s="554"/>
      <c r="CI33" s="554"/>
      <c r="CJ33" s="554"/>
      <c r="CK33" s="554"/>
      <c r="CL33" s="554"/>
      <c r="CM33" s="554"/>
      <c r="CN33" s="554"/>
      <c r="CO33" s="554"/>
      <c r="CP33" s="554"/>
      <c r="CQ33" s="554"/>
      <c r="CR33" s="554"/>
      <c r="CS33" s="554"/>
      <c r="CT33" s="554"/>
      <c r="CU33" s="554"/>
      <c r="CV33" s="554"/>
      <c r="CW33" s="554"/>
      <c r="CX33" s="554"/>
      <c r="CY33" s="554"/>
      <c r="CZ33" s="554"/>
      <c r="DA33" s="554"/>
      <c r="DB33" s="554"/>
      <c r="DC33" s="554"/>
      <c r="DD33" s="554"/>
      <c r="DE33" s="554"/>
      <c r="DF33" s="554"/>
      <c r="DG33" s="554"/>
      <c r="DH33" s="554"/>
      <c r="DI33" s="554"/>
      <c r="DJ33" s="554"/>
      <c r="DK33" s="554"/>
      <c r="DL33" s="554"/>
      <c r="DM33" s="554"/>
      <c r="DN33" s="554"/>
      <c r="DO33" s="554"/>
      <c r="DP33" s="554"/>
      <c r="DQ33" s="554"/>
      <c r="DR33" s="554"/>
      <c r="DS33" s="554"/>
      <c r="DT33" s="554"/>
      <c r="DU33" s="554"/>
      <c r="DV33" s="554"/>
      <c r="DW33" s="554"/>
      <c r="DX33" s="554"/>
      <c r="DY33" s="554"/>
      <c r="DZ33" s="554"/>
      <c r="EA33" s="554"/>
      <c r="EB33" s="554"/>
      <c r="EC33" s="554"/>
      <c r="ED33" s="554"/>
      <c r="EE33" s="554"/>
      <c r="EF33" s="554"/>
      <c r="EG33" s="554"/>
      <c r="EH33" s="554"/>
      <c r="EI33" s="554"/>
      <c r="EJ33" s="554"/>
      <c r="EK33" s="554"/>
      <c r="EL33" s="554"/>
      <c r="EM33" s="554"/>
      <c r="EN33" s="554"/>
      <c r="EO33" s="554"/>
      <c r="EP33" s="554"/>
      <c r="EQ33" s="554"/>
      <c r="ER33" s="554"/>
      <c r="ES33" s="554"/>
      <c r="ET33" s="554"/>
      <c r="EU33" s="554"/>
      <c r="EV33" s="554"/>
      <c r="EW33" s="554"/>
      <c r="EX33" s="554"/>
      <c r="EY33" s="554"/>
      <c r="EZ33" s="554"/>
      <c r="FA33" s="554"/>
      <c r="FB33" s="554"/>
      <c r="FC33" s="554"/>
      <c r="FD33" s="554"/>
      <c r="FE33" s="554"/>
      <c r="FF33" s="554"/>
      <c r="FG33" s="554"/>
      <c r="FH33" s="554"/>
      <c r="FI33" s="554"/>
      <c r="FJ33" s="554"/>
      <c r="FK33" s="554"/>
      <c r="FL33" s="554"/>
      <c r="FM33" s="554"/>
      <c r="FN33" s="554"/>
      <c r="FO33" s="554"/>
      <c r="FP33" s="554"/>
      <c r="FQ33" s="554"/>
      <c r="FR33" s="554"/>
      <c r="FS33" s="554"/>
      <c r="FT33" s="554"/>
      <c r="FU33" s="554"/>
      <c r="FV33" s="554"/>
      <c r="FW33" s="554"/>
      <c r="FX33" s="554"/>
      <c r="FY33" s="554"/>
      <c r="FZ33" s="554"/>
      <c r="GA33" s="554"/>
      <c r="GB33" s="554"/>
      <c r="GC33" s="554"/>
      <c r="GD33" s="554"/>
      <c r="GE33" s="554"/>
      <c r="GF33" s="554"/>
      <c r="GG33" s="554"/>
      <c r="GH33" s="554"/>
      <c r="GI33" s="554"/>
      <c r="GJ33" s="554"/>
      <c r="GK33" s="554"/>
      <c r="GL33" s="554"/>
      <c r="GM33" s="554"/>
      <c r="GN33" s="554"/>
      <c r="GO33" s="554"/>
      <c r="GP33" s="554"/>
      <c r="GQ33" s="554"/>
      <c r="GR33" s="554"/>
      <c r="GS33" s="554"/>
      <c r="GT33" s="554"/>
      <c r="GU33" s="554"/>
      <c r="GV33" s="554"/>
      <c r="GW33" s="554"/>
      <c r="GX33" s="554"/>
      <c r="GY33" s="554"/>
      <c r="GZ33" s="554"/>
      <c r="HA33" s="554"/>
      <c r="HB33" s="554"/>
      <c r="HC33" s="554"/>
      <c r="HD33" s="554"/>
      <c r="HE33" s="554"/>
      <c r="HF33" s="554"/>
      <c r="HG33" s="554"/>
      <c r="HH33" s="554"/>
      <c r="HI33" s="554"/>
      <c r="HJ33" s="554"/>
      <c r="HK33" s="554"/>
      <c r="HL33" s="554"/>
      <c r="HM33" s="554"/>
      <c r="HN33" s="554"/>
      <c r="HO33" s="554"/>
      <c r="HP33" s="554"/>
      <c r="HQ33" s="554"/>
      <c r="HR33" s="554"/>
      <c r="HS33" s="554"/>
      <c r="HT33" s="554"/>
      <c r="HU33" s="554"/>
      <c r="HV33" s="554"/>
      <c r="HW33" s="554"/>
      <c r="HX33" s="554"/>
      <c r="HY33" s="554"/>
      <c r="HZ33" s="554"/>
      <c r="IA33" s="554"/>
      <c r="IB33" s="554"/>
      <c r="IC33" s="554"/>
      <c r="ID33" s="554"/>
      <c r="IE33" s="554"/>
      <c r="IF33" s="554"/>
      <c r="IG33" s="554"/>
      <c r="IH33" s="554"/>
      <c r="II33" s="554"/>
      <c r="IJ33" s="554"/>
      <c r="IK33" s="554"/>
      <c r="IL33" s="554"/>
      <c r="IM33" s="554"/>
      <c r="IN33" s="554"/>
      <c r="IO33" s="554"/>
      <c r="IP33" s="554"/>
      <c r="IQ33" s="554"/>
      <c r="IR33" s="554"/>
      <c r="IS33" s="554"/>
      <c r="IT33" s="554"/>
      <c r="IU33" s="554"/>
      <c r="IV33" s="554"/>
    </row>
    <row r="34" spans="1:256" ht="24.6" x14ac:dyDescent="0.25">
      <c r="A34" s="539">
        <v>23</v>
      </c>
      <c r="B34" s="540" t="s">
        <v>390</v>
      </c>
      <c r="C34" s="555">
        <f>C95</f>
        <v>211300</v>
      </c>
      <c r="D34" s="555">
        <f t="shared" ref="D34:AO34" si="24">D95</f>
        <v>53800</v>
      </c>
      <c r="E34" s="555">
        <f t="shared" si="24"/>
        <v>6</v>
      </c>
      <c r="F34" s="555">
        <f t="shared" si="24"/>
        <v>1600</v>
      </c>
      <c r="G34" s="555">
        <f t="shared" si="24"/>
        <v>4</v>
      </c>
      <c r="H34" s="555">
        <f t="shared" si="24"/>
        <v>1136</v>
      </c>
      <c r="I34" s="555">
        <f t="shared" si="24"/>
        <v>3</v>
      </c>
      <c r="J34" s="555">
        <f t="shared" si="24"/>
        <v>22200</v>
      </c>
      <c r="K34" s="555">
        <f t="shared" si="24"/>
        <v>1</v>
      </c>
      <c r="L34" s="555">
        <f t="shared" si="24"/>
        <v>600</v>
      </c>
      <c r="M34" s="555">
        <f t="shared" si="24"/>
        <v>10</v>
      </c>
      <c r="N34" s="555">
        <f t="shared" si="24"/>
        <v>24400</v>
      </c>
      <c r="O34" s="555">
        <f t="shared" si="24"/>
        <v>0</v>
      </c>
      <c r="P34" s="555">
        <f t="shared" si="24"/>
        <v>0</v>
      </c>
      <c r="Q34" s="555">
        <f t="shared" si="24"/>
        <v>0</v>
      </c>
      <c r="R34" s="555">
        <f t="shared" si="24"/>
        <v>0</v>
      </c>
      <c r="S34" s="555">
        <f t="shared" si="24"/>
        <v>0</v>
      </c>
      <c r="T34" s="555">
        <f t="shared" si="24"/>
        <v>0</v>
      </c>
      <c r="U34" s="555">
        <f t="shared" si="24"/>
        <v>0</v>
      </c>
      <c r="V34" s="555">
        <f t="shared" si="24"/>
        <v>0</v>
      </c>
      <c r="W34" s="555">
        <f t="shared" si="24"/>
        <v>0</v>
      </c>
      <c r="X34" s="555">
        <f t="shared" si="24"/>
        <v>0</v>
      </c>
      <c r="Y34" s="555">
        <f t="shared" si="24"/>
        <v>0</v>
      </c>
      <c r="Z34" s="555">
        <f t="shared" si="24"/>
        <v>0</v>
      </c>
      <c r="AA34" s="555">
        <f t="shared" si="24"/>
        <v>0</v>
      </c>
      <c r="AB34" s="555">
        <f t="shared" si="24"/>
        <v>0</v>
      </c>
      <c r="AC34" s="555">
        <f t="shared" si="24"/>
        <v>0</v>
      </c>
      <c r="AD34" s="555">
        <f t="shared" si="24"/>
        <v>0</v>
      </c>
      <c r="AE34" s="555">
        <f t="shared" si="24"/>
        <v>0</v>
      </c>
      <c r="AF34" s="555">
        <f t="shared" si="24"/>
        <v>0</v>
      </c>
      <c r="AG34" s="555">
        <f t="shared" si="24"/>
        <v>0</v>
      </c>
      <c r="AH34" s="555">
        <f t="shared" si="24"/>
        <v>0</v>
      </c>
      <c r="AI34" s="555">
        <f t="shared" si="24"/>
        <v>0</v>
      </c>
      <c r="AJ34" s="555">
        <f t="shared" si="24"/>
        <v>0</v>
      </c>
      <c r="AK34" s="555">
        <f t="shared" si="24"/>
        <v>0</v>
      </c>
      <c r="AL34" s="555">
        <f t="shared" si="24"/>
        <v>9</v>
      </c>
      <c r="AM34" s="555">
        <f t="shared" si="24"/>
        <v>29400</v>
      </c>
      <c r="AN34" s="555">
        <f t="shared" si="24"/>
        <v>19</v>
      </c>
      <c r="AO34" s="539">
        <f t="shared" si="24"/>
        <v>53800</v>
      </c>
      <c r="AP34" s="551"/>
      <c r="AQ34" s="551"/>
      <c r="AR34" s="553"/>
      <c r="AS34" s="553"/>
      <c r="AT34" s="553"/>
      <c r="AU34" s="553"/>
      <c r="AV34" s="553"/>
      <c r="AW34" s="553"/>
      <c r="AX34" s="553"/>
      <c r="AY34" s="553"/>
      <c r="AZ34" s="553"/>
      <c r="BA34" s="553"/>
      <c r="BB34" s="553"/>
      <c r="BC34" s="553"/>
      <c r="BD34" s="553"/>
      <c r="BE34" s="553"/>
      <c r="BF34" s="553"/>
      <c r="BG34" s="553"/>
      <c r="BH34" s="553"/>
      <c r="BI34" s="553"/>
      <c r="BJ34" s="553"/>
      <c r="BK34" s="553"/>
      <c r="BL34" s="553"/>
      <c r="BM34" s="553"/>
      <c r="BN34" s="553"/>
      <c r="BO34" s="553"/>
      <c r="BP34" s="553"/>
      <c r="BQ34" s="553"/>
      <c r="BR34" s="553"/>
      <c r="BS34" s="553"/>
      <c r="BT34" s="553"/>
      <c r="BU34" s="553"/>
      <c r="BV34" s="553"/>
      <c r="BW34" s="553"/>
      <c r="BX34" s="553"/>
      <c r="BY34" s="553"/>
      <c r="BZ34" s="553"/>
      <c r="CA34" s="553"/>
      <c r="CB34" s="553"/>
      <c r="CC34" s="553"/>
      <c r="CD34" s="553"/>
      <c r="CE34" s="554"/>
      <c r="CF34" s="554"/>
      <c r="CG34" s="554"/>
      <c r="CH34" s="554"/>
      <c r="CI34" s="554"/>
      <c r="CJ34" s="554"/>
      <c r="CK34" s="554"/>
      <c r="CL34" s="554"/>
      <c r="CM34" s="554"/>
      <c r="CN34" s="554"/>
      <c r="CO34" s="554"/>
      <c r="CP34" s="554"/>
      <c r="CQ34" s="554"/>
      <c r="CR34" s="554"/>
      <c r="CS34" s="554"/>
      <c r="CT34" s="554"/>
      <c r="CU34" s="554"/>
      <c r="CV34" s="554"/>
      <c r="CW34" s="554"/>
      <c r="CX34" s="554"/>
      <c r="CY34" s="554"/>
      <c r="CZ34" s="554"/>
      <c r="DA34" s="554"/>
      <c r="DB34" s="554"/>
      <c r="DC34" s="554"/>
      <c r="DD34" s="554"/>
      <c r="DE34" s="554"/>
      <c r="DF34" s="554"/>
      <c r="DG34" s="554"/>
      <c r="DH34" s="554"/>
      <c r="DI34" s="554"/>
      <c r="DJ34" s="554"/>
      <c r="DK34" s="554"/>
      <c r="DL34" s="554"/>
      <c r="DM34" s="554"/>
      <c r="DN34" s="554"/>
      <c r="DO34" s="554"/>
      <c r="DP34" s="554"/>
      <c r="DQ34" s="554"/>
      <c r="DR34" s="554"/>
      <c r="DS34" s="554"/>
      <c r="DT34" s="554"/>
      <c r="DU34" s="554"/>
      <c r="DV34" s="554"/>
      <c r="DW34" s="554"/>
      <c r="DX34" s="554"/>
      <c r="DY34" s="554"/>
      <c r="DZ34" s="554"/>
      <c r="EA34" s="554"/>
      <c r="EB34" s="554"/>
      <c r="EC34" s="554"/>
      <c r="ED34" s="554"/>
      <c r="EE34" s="554"/>
      <c r="EF34" s="554"/>
      <c r="EG34" s="554"/>
      <c r="EH34" s="554"/>
      <c r="EI34" s="554"/>
      <c r="EJ34" s="554"/>
      <c r="EK34" s="554"/>
      <c r="EL34" s="554"/>
      <c r="EM34" s="554"/>
      <c r="EN34" s="554"/>
      <c r="EO34" s="554"/>
      <c r="EP34" s="554"/>
      <c r="EQ34" s="554"/>
      <c r="ER34" s="554"/>
      <c r="ES34" s="554"/>
      <c r="ET34" s="554"/>
      <c r="EU34" s="554"/>
      <c r="EV34" s="554"/>
      <c r="EW34" s="554"/>
      <c r="EX34" s="554"/>
      <c r="EY34" s="554"/>
      <c r="EZ34" s="554"/>
      <c r="FA34" s="554"/>
      <c r="FB34" s="554"/>
      <c r="FC34" s="554"/>
      <c r="FD34" s="554"/>
      <c r="FE34" s="554"/>
      <c r="FF34" s="554"/>
      <c r="FG34" s="554"/>
      <c r="FH34" s="554"/>
      <c r="FI34" s="554"/>
      <c r="FJ34" s="554"/>
      <c r="FK34" s="554"/>
      <c r="FL34" s="554"/>
      <c r="FM34" s="554"/>
      <c r="FN34" s="554"/>
      <c r="FO34" s="554"/>
      <c r="FP34" s="554"/>
      <c r="FQ34" s="554"/>
      <c r="FR34" s="554"/>
      <c r="FS34" s="554"/>
      <c r="FT34" s="554"/>
      <c r="FU34" s="554"/>
      <c r="FV34" s="554"/>
      <c r="FW34" s="554"/>
      <c r="FX34" s="554"/>
      <c r="FY34" s="554"/>
      <c r="FZ34" s="554"/>
      <c r="GA34" s="554"/>
      <c r="GB34" s="554"/>
      <c r="GC34" s="554"/>
      <c r="GD34" s="554"/>
      <c r="GE34" s="554"/>
      <c r="GF34" s="554"/>
      <c r="GG34" s="554"/>
      <c r="GH34" s="554"/>
      <c r="GI34" s="554"/>
      <c r="GJ34" s="554"/>
      <c r="GK34" s="554"/>
      <c r="GL34" s="554"/>
      <c r="GM34" s="554"/>
      <c r="GN34" s="554"/>
      <c r="GO34" s="554"/>
      <c r="GP34" s="554"/>
      <c r="GQ34" s="554"/>
      <c r="GR34" s="554"/>
      <c r="GS34" s="554"/>
      <c r="GT34" s="554"/>
      <c r="GU34" s="554"/>
      <c r="GV34" s="554"/>
      <c r="GW34" s="554"/>
      <c r="GX34" s="554"/>
      <c r="GY34" s="554"/>
      <c r="GZ34" s="554"/>
      <c r="HA34" s="554"/>
      <c r="HB34" s="554"/>
      <c r="HC34" s="554"/>
      <c r="HD34" s="554"/>
      <c r="HE34" s="554"/>
      <c r="HF34" s="554"/>
      <c r="HG34" s="554"/>
      <c r="HH34" s="554"/>
      <c r="HI34" s="554"/>
      <c r="HJ34" s="554"/>
      <c r="HK34" s="554"/>
      <c r="HL34" s="554"/>
      <c r="HM34" s="554"/>
      <c r="HN34" s="554"/>
      <c r="HO34" s="554"/>
      <c r="HP34" s="554"/>
      <c r="HQ34" s="554"/>
      <c r="HR34" s="554"/>
      <c r="HS34" s="554"/>
      <c r="HT34" s="554"/>
      <c r="HU34" s="554"/>
      <c r="HV34" s="554"/>
      <c r="HW34" s="554"/>
      <c r="HX34" s="554"/>
      <c r="HY34" s="554"/>
      <c r="HZ34" s="554"/>
      <c r="IA34" s="554"/>
      <c r="IB34" s="554"/>
      <c r="IC34" s="554"/>
      <c r="ID34" s="554"/>
      <c r="IE34" s="554"/>
      <c r="IF34" s="554"/>
      <c r="IG34" s="554"/>
      <c r="IH34" s="554"/>
      <c r="II34" s="554"/>
      <c r="IJ34" s="554"/>
      <c r="IK34" s="554"/>
      <c r="IL34" s="554"/>
      <c r="IM34" s="554"/>
      <c r="IN34" s="554"/>
      <c r="IO34" s="554"/>
      <c r="IP34" s="554"/>
      <c r="IQ34" s="554"/>
      <c r="IR34" s="554"/>
      <c r="IS34" s="554"/>
      <c r="IT34" s="554"/>
      <c r="IU34" s="554"/>
      <c r="IV34" s="554"/>
    </row>
    <row r="35" spans="1:256" ht="24.6" x14ac:dyDescent="0.25">
      <c r="A35" s="539">
        <v>24</v>
      </c>
      <c r="B35" s="540" t="s">
        <v>250</v>
      </c>
      <c r="C35" s="555">
        <f>SUM(C84:C85)</f>
        <v>1116700</v>
      </c>
      <c r="D35" s="555">
        <f t="shared" ref="D35:AO35" si="25">SUM(D84:D85)</f>
        <v>267500</v>
      </c>
      <c r="E35" s="555">
        <f t="shared" si="25"/>
        <v>83</v>
      </c>
      <c r="F35" s="555">
        <f t="shared" si="25"/>
        <v>12300</v>
      </c>
      <c r="G35" s="555">
        <f t="shared" si="25"/>
        <v>0</v>
      </c>
      <c r="H35" s="555">
        <f t="shared" si="25"/>
        <v>0</v>
      </c>
      <c r="I35" s="555">
        <f t="shared" si="25"/>
        <v>13</v>
      </c>
      <c r="J35" s="555">
        <f t="shared" si="25"/>
        <v>199400</v>
      </c>
      <c r="K35" s="555">
        <f t="shared" si="25"/>
        <v>1</v>
      </c>
      <c r="L35" s="555">
        <f t="shared" si="25"/>
        <v>33</v>
      </c>
      <c r="M35" s="555">
        <f t="shared" si="25"/>
        <v>97</v>
      </c>
      <c r="N35" s="555">
        <f t="shared" si="25"/>
        <v>211733</v>
      </c>
      <c r="O35" s="555">
        <f t="shared" si="25"/>
        <v>0</v>
      </c>
      <c r="P35" s="555">
        <f t="shared" si="25"/>
        <v>0</v>
      </c>
      <c r="Q35" s="555">
        <f t="shared" si="25"/>
        <v>0</v>
      </c>
      <c r="R35" s="555">
        <f t="shared" si="25"/>
        <v>0</v>
      </c>
      <c r="S35" s="555">
        <f t="shared" si="25"/>
        <v>0</v>
      </c>
      <c r="T35" s="555">
        <f t="shared" si="25"/>
        <v>0</v>
      </c>
      <c r="U35" s="555">
        <f t="shared" si="25"/>
        <v>0</v>
      </c>
      <c r="V35" s="555">
        <f t="shared" si="25"/>
        <v>0</v>
      </c>
      <c r="W35" s="555">
        <f t="shared" si="25"/>
        <v>0</v>
      </c>
      <c r="X35" s="555">
        <f t="shared" si="25"/>
        <v>0</v>
      </c>
      <c r="Y35" s="555">
        <f t="shared" si="25"/>
        <v>0</v>
      </c>
      <c r="Z35" s="555">
        <f t="shared" si="25"/>
        <v>0</v>
      </c>
      <c r="AA35" s="555">
        <f t="shared" si="25"/>
        <v>0</v>
      </c>
      <c r="AB35" s="555">
        <f t="shared" si="25"/>
        <v>0</v>
      </c>
      <c r="AC35" s="555">
        <f t="shared" si="25"/>
        <v>0</v>
      </c>
      <c r="AD35" s="555">
        <f t="shared" si="25"/>
        <v>0</v>
      </c>
      <c r="AE35" s="555">
        <f t="shared" si="25"/>
        <v>0</v>
      </c>
      <c r="AF35" s="555">
        <f t="shared" si="25"/>
        <v>0</v>
      </c>
      <c r="AG35" s="555">
        <f t="shared" si="25"/>
        <v>0</v>
      </c>
      <c r="AH35" s="555">
        <f t="shared" si="25"/>
        <v>0</v>
      </c>
      <c r="AI35" s="555">
        <f t="shared" si="25"/>
        <v>0</v>
      </c>
      <c r="AJ35" s="555">
        <f t="shared" si="25"/>
        <v>0</v>
      </c>
      <c r="AK35" s="555">
        <f t="shared" si="25"/>
        <v>0</v>
      </c>
      <c r="AL35" s="555">
        <f t="shared" si="25"/>
        <v>19</v>
      </c>
      <c r="AM35" s="555">
        <f t="shared" si="25"/>
        <v>55767</v>
      </c>
      <c r="AN35" s="555">
        <f t="shared" si="25"/>
        <v>116</v>
      </c>
      <c r="AO35" s="539">
        <f t="shared" si="25"/>
        <v>267500</v>
      </c>
      <c r="AP35" s="551"/>
      <c r="AQ35" s="551"/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553"/>
      <c r="BE35" s="553"/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553"/>
      <c r="BS35" s="553"/>
      <c r="BT35" s="553"/>
      <c r="BU35" s="553"/>
      <c r="BV35" s="553"/>
      <c r="BW35" s="553"/>
      <c r="BX35" s="553"/>
      <c r="BY35" s="553"/>
      <c r="BZ35" s="553"/>
      <c r="CA35" s="553"/>
      <c r="CB35" s="553"/>
      <c r="CC35" s="553"/>
      <c r="CD35" s="553"/>
      <c r="CE35" s="554"/>
      <c r="CF35" s="554"/>
      <c r="CG35" s="554"/>
      <c r="CH35" s="554"/>
      <c r="CI35" s="554"/>
      <c r="CJ35" s="554"/>
      <c r="CK35" s="554"/>
      <c r="CL35" s="554"/>
      <c r="CM35" s="554"/>
      <c r="CN35" s="554"/>
      <c r="CO35" s="554"/>
      <c r="CP35" s="554"/>
      <c r="CQ35" s="554"/>
      <c r="CR35" s="554"/>
      <c r="CS35" s="554"/>
      <c r="CT35" s="554"/>
      <c r="CU35" s="554"/>
      <c r="CV35" s="554"/>
      <c r="CW35" s="554"/>
      <c r="CX35" s="554"/>
      <c r="CY35" s="554"/>
      <c r="CZ35" s="554"/>
      <c r="DA35" s="554"/>
      <c r="DB35" s="554"/>
      <c r="DC35" s="554"/>
      <c r="DD35" s="554"/>
      <c r="DE35" s="554"/>
      <c r="DF35" s="554"/>
      <c r="DG35" s="554"/>
      <c r="DH35" s="554"/>
      <c r="DI35" s="554"/>
      <c r="DJ35" s="554"/>
      <c r="DK35" s="554"/>
      <c r="DL35" s="554"/>
      <c r="DM35" s="554"/>
      <c r="DN35" s="554"/>
      <c r="DO35" s="554"/>
      <c r="DP35" s="554"/>
      <c r="DQ35" s="554"/>
      <c r="DR35" s="554"/>
      <c r="DS35" s="554"/>
      <c r="DT35" s="554"/>
      <c r="DU35" s="554"/>
      <c r="DV35" s="554"/>
      <c r="DW35" s="554"/>
      <c r="DX35" s="554"/>
      <c r="DY35" s="554"/>
      <c r="DZ35" s="554"/>
      <c r="EA35" s="554"/>
      <c r="EB35" s="554"/>
      <c r="EC35" s="554"/>
      <c r="ED35" s="554"/>
      <c r="EE35" s="554"/>
      <c r="EF35" s="554"/>
      <c r="EG35" s="554"/>
      <c r="EH35" s="554"/>
      <c r="EI35" s="554"/>
      <c r="EJ35" s="554"/>
      <c r="EK35" s="554"/>
      <c r="EL35" s="554"/>
      <c r="EM35" s="554"/>
      <c r="EN35" s="554"/>
      <c r="EO35" s="554"/>
      <c r="EP35" s="554"/>
      <c r="EQ35" s="554"/>
      <c r="ER35" s="554"/>
      <c r="ES35" s="554"/>
      <c r="ET35" s="554"/>
      <c r="EU35" s="554"/>
      <c r="EV35" s="554"/>
      <c r="EW35" s="554"/>
      <c r="EX35" s="554"/>
      <c r="EY35" s="554"/>
      <c r="EZ35" s="554"/>
      <c r="FA35" s="554"/>
      <c r="FB35" s="554"/>
      <c r="FC35" s="554"/>
      <c r="FD35" s="554"/>
      <c r="FE35" s="554"/>
      <c r="FF35" s="554"/>
      <c r="FG35" s="554"/>
      <c r="FH35" s="554"/>
      <c r="FI35" s="554"/>
      <c r="FJ35" s="554"/>
      <c r="FK35" s="554"/>
      <c r="FL35" s="554"/>
      <c r="FM35" s="554"/>
      <c r="FN35" s="554"/>
      <c r="FO35" s="554"/>
      <c r="FP35" s="554"/>
      <c r="FQ35" s="554"/>
      <c r="FR35" s="554"/>
      <c r="FS35" s="554"/>
      <c r="FT35" s="554"/>
      <c r="FU35" s="554"/>
      <c r="FV35" s="554"/>
      <c r="FW35" s="554"/>
      <c r="FX35" s="554"/>
      <c r="FY35" s="554"/>
      <c r="FZ35" s="554"/>
      <c r="GA35" s="554"/>
      <c r="GB35" s="554"/>
      <c r="GC35" s="554"/>
      <c r="GD35" s="554"/>
      <c r="GE35" s="554"/>
      <c r="GF35" s="554"/>
      <c r="GG35" s="554"/>
      <c r="GH35" s="554"/>
      <c r="GI35" s="554"/>
      <c r="GJ35" s="554"/>
      <c r="GK35" s="554"/>
      <c r="GL35" s="554"/>
      <c r="GM35" s="554"/>
      <c r="GN35" s="554"/>
      <c r="GO35" s="554"/>
      <c r="GP35" s="554"/>
      <c r="GQ35" s="554"/>
      <c r="GR35" s="554"/>
      <c r="GS35" s="554"/>
      <c r="GT35" s="554"/>
      <c r="GU35" s="554"/>
      <c r="GV35" s="554"/>
      <c r="GW35" s="554"/>
      <c r="GX35" s="554"/>
      <c r="GY35" s="554"/>
      <c r="GZ35" s="554"/>
      <c r="HA35" s="554"/>
      <c r="HB35" s="554"/>
      <c r="HC35" s="554"/>
      <c r="HD35" s="554"/>
      <c r="HE35" s="554"/>
      <c r="HF35" s="554"/>
      <c r="HG35" s="554"/>
      <c r="HH35" s="554"/>
      <c r="HI35" s="554"/>
      <c r="HJ35" s="554"/>
      <c r="HK35" s="554"/>
      <c r="HL35" s="554"/>
      <c r="HM35" s="554"/>
      <c r="HN35" s="554"/>
      <c r="HO35" s="554"/>
      <c r="HP35" s="554"/>
      <c r="HQ35" s="554"/>
      <c r="HR35" s="554"/>
      <c r="HS35" s="554"/>
      <c r="HT35" s="554"/>
      <c r="HU35" s="554"/>
      <c r="HV35" s="554"/>
      <c r="HW35" s="554"/>
      <c r="HX35" s="554"/>
      <c r="HY35" s="554"/>
      <c r="HZ35" s="554"/>
      <c r="IA35" s="554"/>
      <c r="IB35" s="554"/>
      <c r="IC35" s="554"/>
      <c r="ID35" s="554"/>
      <c r="IE35" s="554"/>
      <c r="IF35" s="554"/>
      <c r="IG35" s="554"/>
      <c r="IH35" s="554"/>
      <c r="II35" s="554"/>
      <c r="IJ35" s="554"/>
      <c r="IK35" s="554"/>
      <c r="IL35" s="554"/>
      <c r="IM35" s="554"/>
      <c r="IN35" s="554"/>
      <c r="IO35" s="554"/>
      <c r="IP35" s="554"/>
      <c r="IQ35" s="554"/>
      <c r="IR35" s="554"/>
      <c r="IS35" s="554"/>
      <c r="IT35" s="554"/>
      <c r="IU35" s="554"/>
      <c r="IV35" s="554"/>
    </row>
    <row r="36" spans="1:256" ht="24.6" x14ac:dyDescent="0.25">
      <c r="A36" s="539">
        <v>25</v>
      </c>
      <c r="B36" s="540" t="s">
        <v>251</v>
      </c>
      <c r="C36" s="555">
        <f>C91</f>
        <v>2859722</v>
      </c>
      <c r="D36" s="555">
        <f t="shared" ref="D36:AO36" si="26">D91</f>
        <v>3520621</v>
      </c>
      <c r="E36" s="555">
        <f t="shared" si="26"/>
        <v>66</v>
      </c>
      <c r="F36" s="555">
        <f t="shared" si="26"/>
        <v>20083</v>
      </c>
      <c r="G36" s="555">
        <f t="shared" si="26"/>
        <v>3</v>
      </c>
      <c r="H36" s="555">
        <f t="shared" si="26"/>
        <v>2742</v>
      </c>
      <c r="I36" s="555">
        <f t="shared" si="26"/>
        <v>368</v>
      </c>
      <c r="J36" s="555">
        <f t="shared" si="26"/>
        <v>761316</v>
      </c>
      <c r="K36" s="555">
        <f t="shared" si="26"/>
        <v>940</v>
      </c>
      <c r="L36" s="555">
        <f t="shared" si="26"/>
        <v>971089</v>
      </c>
      <c r="M36" s="555">
        <f t="shared" si="26"/>
        <v>1374</v>
      </c>
      <c r="N36" s="555">
        <f t="shared" si="26"/>
        <v>1752488</v>
      </c>
      <c r="O36" s="555">
        <f t="shared" si="26"/>
        <v>0</v>
      </c>
      <c r="P36" s="555">
        <f t="shared" si="26"/>
        <v>0</v>
      </c>
      <c r="Q36" s="555">
        <f t="shared" si="26"/>
        <v>0</v>
      </c>
      <c r="R36" s="555">
        <f t="shared" si="26"/>
        <v>0</v>
      </c>
      <c r="S36" s="555">
        <f t="shared" si="26"/>
        <v>0</v>
      </c>
      <c r="T36" s="555">
        <f t="shared" si="26"/>
        <v>0</v>
      </c>
      <c r="U36" s="555">
        <f t="shared" si="26"/>
        <v>0</v>
      </c>
      <c r="V36" s="555">
        <f t="shared" si="26"/>
        <v>0</v>
      </c>
      <c r="W36" s="555">
        <f t="shared" si="26"/>
        <v>0</v>
      </c>
      <c r="X36" s="555">
        <f t="shared" si="26"/>
        <v>0</v>
      </c>
      <c r="Y36" s="555">
        <f t="shared" si="26"/>
        <v>0</v>
      </c>
      <c r="Z36" s="555">
        <f t="shared" si="26"/>
        <v>0</v>
      </c>
      <c r="AA36" s="555">
        <f t="shared" si="26"/>
        <v>0</v>
      </c>
      <c r="AB36" s="555">
        <f t="shared" si="26"/>
        <v>0</v>
      </c>
      <c r="AC36" s="555">
        <f t="shared" si="26"/>
        <v>0</v>
      </c>
      <c r="AD36" s="555">
        <f t="shared" si="26"/>
        <v>0</v>
      </c>
      <c r="AE36" s="555">
        <f t="shared" si="26"/>
        <v>0</v>
      </c>
      <c r="AF36" s="555">
        <f t="shared" si="26"/>
        <v>0</v>
      </c>
      <c r="AG36" s="555">
        <f t="shared" si="26"/>
        <v>0</v>
      </c>
      <c r="AH36" s="555">
        <f t="shared" si="26"/>
        <v>0</v>
      </c>
      <c r="AI36" s="555">
        <f t="shared" si="26"/>
        <v>0</v>
      </c>
      <c r="AJ36" s="555">
        <f t="shared" si="26"/>
        <v>0</v>
      </c>
      <c r="AK36" s="555">
        <f t="shared" si="26"/>
        <v>0</v>
      </c>
      <c r="AL36" s="555">
        <f t="shared" si="26"/>
        <v>7626</v>
      </c>
      <c r="AM36" s="555">
        <f t="shared" si="26"/>
        <v>1768133</v>
      </c>
      <c r="AN36" s="555">
        <f t="shared" si="26"/>
        <v>9000</v>
      </c>
      <c r="AO36" s="539">
        <f t="shared" si="26"/>
        <v>3520621</v>
      </c>
      <c r="AP36" s="551"/>
      <c r="AQ36" s="551"/>
      <c r="AR36" s="553"/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  <c r="BD36" s="553"/>
      <c r="BE36" s="553"/>
      <c r="BF36" s="553"/>
      <c r="BG36" s="553"/>
      <c r="BH36" s="553"/>
      <c r="BI36" s="553"/>
      <c r="BJ36" s="553"/>
      <c r="BK36" s="553"/>
      <c r="BL36" s="553"/>
      <c r="BM36" s="553"/>
      <c r="BN36" s="553"/>
      <c r="BO36" s="553"/>
      <c r="BP36" s="553"/>
      <c r="BQ36" s="553"/>
      <c r="BR36" s="553"/>
      <c r="BS36" s="553"/>
      <c r="BT36" s="553"/>
      <c r="BU36" s="553"/>
      <c r="BV36" s="553"/>
      <c r="BW36" s="553"/>
      <c r="BX36" s="553"/>
      <c r="BY36" s="553"/>
      <c r="BZ36" s="553"/>
      <c r="CA36" s="553"/>
      <c r="CB36" s="553"/>
      <c r="CC36" s="553"/>
      <c r="CD36" s="553"/>
      <c r="CE36" s="554"/>
      <c r="CF36" s="554"/>
      <c r="CG36" s="554"/>
      <c r="CH36" s="554"/>
      <c r="CI36" s="554"/>
      <c r="CJ36" s="554"/>
      <c r="CK36" s="554"/>
      <c r="CL36" s="554"/>
      <c r="CM36" s="554"/>
      <c r="CN36" s="554"/>
      <c r="CO36" s="554"/>
      <c r="CP36" s="554"/>
      <c r="CQ36" s="554"/>
      <c r="CR36" s="554"/>
      <c r="CS36" s="554"/>
      <c r="CT36" s="554"/>
      <c r="CU36" s="554"/>
      <c r="CV36" s="554"/>
      <c r="CW36" s="554"/>
      <c r="CX36" s="554"/>
      <c r="CY36" s="554"/>
      <c r="CZ36" s="554"/>
      <c r="DA36" s="554"/>
      <c r="DB36" s="554"/>
      <c r="DC36" s="554"/>
      <c r="DD36" s="554"/>
      <c r="DE36" s="554"/>
      <c r="DF36" s="554"/>
      <c r="DG36" s="554"/>
      <c r="DH36" s="554"/>
      <c r="DI36" s="554"/>
      <c r="DJ36" s="554"/>
      <c r="DK36" s="554"/>
      <c r="DL36" s="554"/>
      <c r="DM36" s="554"/>
      <c r="DN36" s="554"/>
      <c r="DO36" s="554"/>
      <c r="DP36" s="554"/>
      <c r="DQ36" s="554"/>
      <c r="DR36" s="554"/>
      <c r="DS36" s="554"/>
      <c r="DT36" s="554"/>
      <c r="DU36" s="554"/>
      <c r="DV36" s="554"/>
      <c r="DW36" s="554"/>
      <c r="DX36" s="554"/>
      <c r="DY36" s="554"/>
      <c r="DZ36" s="554"/>
      <c r="EA36" s="554"/>
      <c r="EB36" s="554"/>
      <c r="EC36" s="554"/>
      <c r="ED36" s="554"/>
      <c r="EE36" s="554"/>
      <c r="EF36" s="554"/>
      <c r="EG36" s="554"/>
      <c r="EH36" s="554"/>
      <c r="EI36" s="554"/>
      <c r="EJ36" s="554"/>
      <c r="EK36" s="554"/>
      <c r="EL36" s="554"/>
      <c r="EM36" s="554"/>
      <c r="EN36" s="554"/>
      <c r="EO36" s="554"/>
      <c r="EP36" s="554"/>
      <c r="EQ36" s="554"/>
      <c r="ER36" s="554"/>
      <c r="ES36" s="554"/>
      <c r="ET36" s="554"/>
      <c r="EU36" s="554"/>
      <c r="EV36" s="554"/>
      <c r="EW36" s="554"/>
      <c r="EX36" s="554"/>
      <c r="EY36" s="554"/>
      <c r="EZ36" s="554"/>
      <c r="FA36" s="554"/>
      <c r="FB36" s="554"/>
      <c r="FC36" s="554"/>
      <c r="FD36" s="554"/>
      <c r="FE36" s="554"/>
      <c r="FF36" s="554"/>
      <c r="FG36" s="554"/>
      <c r="FH36" s="554"/>
      <c r="FI36" s="554"/>
      <c r="FJ36" s="554"/>
      <c r="FK36" s="554"/>
      <c r="FL36" s="554"/>
      <c r="FM36" s="554"/>
      <c r="FN36" s="554"/>
      <c r="FO36" s="554"/>
      <c r="FP36" s="554"/>
      <c r="FQ36" s="554"/>
      <c r="FR36" s="554"/>
      <c r="FS36" s="554"/>
      <c r="FT36" s="554"/>
      <c r="FU36" s="554"/>
      <c r="FV36" s="554"/>
      <c r="FW36" s="554"/>
      <c r="FX36" s="554"/>
      <c r="FY36" s="554"/>
      <c r="FZ36" s="554"/>
      <c r="GA36" s="554"/>
      <c r="GB36" s="554"/>
      <c r="GC36" s="554"/>
      <c r="GD36" s="554"/>
      <c r="GE36" s="554"/>
      <c r="GF36" s="554"/>
      <c r="GG36" s="554"/>
      <c r="GH36" s="554"/>
      <c r="GI36" s="554"/>
      <c r="GJ36" s="554"/>
      <c r="GK36" s="554"/>
      <c r="GL36" s="554"/>
      <c r="GM36" s="554"/>
      <c r="GN36" s="554"/>
      <c r="GO36" s="554"/>
      <c r="GP36" s="554"/>
      <c r="GQ36" s="554"/>
      <c r="GR36" s="554"/>
      <c r="GS36" s="554"/>
      <c r="GT36" s="554"/>
      <c r="GU36" s="554"/>
      <c r="GV36" s="554"/>
      <c r="GW36" s="554"/>
      <c r="GX36" s="554"/>
      <c r="GY36" s="554"/>
      <c r="GZ36" s="554"/>
      <c r="HA36" s="554"/>
      <c r="HB36" s="554"/>
      <c r="HC36" s="554"/>
      <c r="HD36" s="554"/>
      <c r="HE36" s="554"/>
      <c r="HF36" s="554"/>
      <c r="HG36" s="554"/>
      <c r="HH36" s="554"/>
      <c r="HI36" s="554"/>
      <c r="HJ36" s="554"/>
      <c r="HK36" s="554"/>
      <c r="HL36" s="554"/>
      <c r="HM36" s="554"/>
      <c r="HN36" s="554"/>
      <c r="HO36" s="554"/>
      <c r="HP36" s="554"/>
      <c r="HQ36" s="554"/>
      <c r="HR36" s="554"/>
      <c r="HS36" s="554"/>
      <c r="HT36" s="554"/>
      <c r="HU36" s="554"/>
      <c r="HV36" s="554"/>
      <c r="HW36" s="554"/>
      <c r="HX36" s="554"/>
      <c r="HY36" s="554"/>
      <c r="HZ36" s="554"/>
      <c r="IA36" s="554"/>
      <c r="IB36" s="554"/>
      <c r="IC36" s="554"/>
      <c r="ID36" s="554"/>
      <c r="IE36" s="554"/>
      <c r="IF36" s="554"/>
      <c r="IG36" s="554"/>
      <c r="IH36" s="554"/>
      <c r="II36" s="554"/>
      <c r="IJ36" s="554"/>
      <c r="IK36" s="554"/>
      <c r="IL36" s="554"/>
      <c r="IM36" s="554"/>
      <c r="IN36" s="554"/>
      <c r="IO36" s="554"/>
      <c r="IP36" s="554"/>
      <c r="IQ36" s="554"/>
      <c r="IR36" s="554"/>
      <c r="IS36" s="554"/>
      <c r="IT36" s="554"/>
      <c r="IU36" s="554"/>
      <c r="IV36" s="554"/>
    </row>
    <row r="37" spans="1:256" ht="24.6" x14ac:dyDescent="0.25">
      <c r="A37" s="539">
        <v>26</v>
      </c>
      <c r="B37" s="540" t="s">
        <v>252</v>
      </c>
      <c r="C37" s="555">
        <f>C92</f>
        <v>182187</v>
      </c>
      <c r="D37" s="555">
        <f t="shared" ref="D37:AO37" si="27">D92</f>
        <v>372460</v>
      </c>
      <c r="E37" s="555">
        <f t="shared" si="27"/>
        <v>2</v>
      </c>
      <c r="F37" s="555">
        <f t="shared" si="27"/>
        <v>45</v>
      </c>
      <c r="G37" s="555">
        <f t="shared" si="27"/>
        <v>0</v>
      </c>
      <c r="H37" s="555">
        <f t="shared" si="27"/>
        <v>0</v>
      </c>
      <c r="I37" s="555">
        <f t="shared" si="27"/>
        <v>86</v>
      </c>
      <c r="J37" s="555">
        <f t="shared" si="27"/>
        <v>2735</v>
      </c>
      <c r="K37" s="555">
        <f t="shared" si="27"/>
        <v>0</v>
      </c>
      <c r="L37" s="555">
        <f t="shared" si="27"/>
        <v>0</v>
      </c>
      <c r="M37" s="555">
        <f t="shared" si="27"/>
        <v>88</v>
      </c>
      <c r="N37" s="555">
        <f t="shared" si="27"/>
        <v>2780</v>
      </c>
      <c r="O37" s="555">
        <f t="shared" si="27"/>
        <v>0</v>
      </c>
      <c r="P37" s="555">
        <f t="shared" si="27"/>
        <v>0</v>
      </c>
      <c r="Q37" s="555">
        <f t="shared" si="27"/>
        <v>0</v>
      </c>
      <c r="R37" s="555">
        <f t="shared" si="27"/>
        <v>0</v>
      </c>
      <c r="S37" s="555">
        <f t="shared" si="27"/>
        <v>0</v>
      </c>
      <c r="T37" s="555">
        <f t="shared" si="27"/>
        <v>0</v>
      </c>
      <c r="U37" s="555">
        <f t="shared" si="27"/>
        <v>0</v>
      </c>
      <c r="V37" s="555">
        <f t="shared" si="27"/>
        <v>0</v>
      </c>
      <c r="W37" s="555">
        <f t="shared" si="27"/>
        <v>0</v>
      </c>
      <c r="X37" s="555">
        <f t="shared" si="27"/>
        <v>0</v>
      </c>
      <c r="Y37" s="555">
        <f t="shared" si="27"/>
        <v>0</v>
      </c>
      <c r="Z37" s="555">
        <f t="shared" si="27"/>
        <v>0</v>
      </c>
      <c r="AA37" s="555">
        <f t="shared" si="27"/>
        <v>0</v>
      </c>
      <c r="AB37" s="555">
        <f t="shared" si="27"/>
        <v>0</v>
      </c>
      <c r="AC37" s="555">
        <f t="shared" si="27"/>
        <v>0</v>
      </c>
      <c r="AD37" s="555">
        <f t="shared" si="27"/>
        <v>0</v>
      </c>
      <c r="AE37" s="555">
        <f t="shared" si="27"/>
        <v>0</v>
      </c>
      <c r="AF37" s="555">
        <f t="shared" si="27"/>
        <v>0</v>
      </c>
      <c r="AG37" s="555">
        <f t="shared" si="27"/>
        <v>0</v>
      </c>
      <c r="AH37" s="555">
        <f t="shared" si="27"/>
        <v>0</v>
      </c>
      <c r="AI37" s="555">
        <f t="shared" si="27"/>
        <v>0</v>
      </c>
      <c r="AJ37" s="555">
        <f t="shared" si="27"/>
        <v>0</v>
      </c>
      <c r="AK37" s="555">
        <f t="shared" si="27"/>
        <v>0</v>
      </c>
      <c r="AL37" s="555">
        <f t="shared" si="27"/>
        <v>389</v>
      </c>
      <c r="AM37" s="555">
        <f t="shared" si="27"/>
        <v>369680</v>
      </c>
      <c r="AN37" s="555">
        <f t="shared" si="27"/>
        <v>477</v>
      </c>
      <c r="AO37" s="539">
        <f t="shared" si="27"/>
        <v>372460</v>
      </c>
      <c r="AP37" s="551"/>
      <c r="AQ37" s="551"/>
      <c r="AR37" s="553"/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553"/>
      <c r="BE37" s="553"/>
      <c r="BF37" s="553"/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4"/>
      <c r="CF37" s="554"/>
      <c r="CG37" s="554"/>
      <c r="CH37" s="554"/>
      <c r="CI37" s="554"/>
      <c r="CJ37" s="554"/>
      <c r="CK37" s="554"/>
      <c r="CL37" s="554"/>
      <c r="CM37" s="554"/>
      <c r="CN37" s="554"/>
      <c r="CO37" s="554"/>
      <c r="CP37" s="554"/>
      <c r="CQ37" s="554"/>
      <c r="CR37" s="554"/>
      <c r="CS37" s="554"/>
      <c r="CT37" s="554"/>
      <c r="CU37" s="554"/>
      <c r="CV37" s="554"/>
      <c r="CW37" s="554"/>
      <c r="CX37" s="554"/>
      <c r="CY37" s="554"/>
      <c r="CZ37" s="554"/>
      <c r="DA37" s="554"/>
      <c r="DB37" s="554"/>
      <c r="DC37" s="554"/>
      <c r="DD37" s="554"/>
      <c r="DE37" s="554"/>
      <c r="DF37" s="554"/>
      <c r="DG37" s="554"/>
      <c r="DH37" s="554"/>
      <c r="DI37" s="554"/>
      <c r="DJ37" s="554"/>
      <c r="DK37" s="554"/>
      <c r="DL37" s="554"/>
      <c r="DM37" s="554"/>
      <c r="DN37" s="554"/>
      <c r="DO37" s="554"/>
      <c r="DP37" s="554"/>
      <c r="DQ37" s="554"/>
      <c r="DR37" s="554"/>
      <c r="DS37" s="554"/>
      <c r="DT37" s="554"/>
      <c r="DU37" s="554"/>
      <c r="DV37" s="554"/>
      <c r="DW37" s="554"/>
      <c r="DX37" s="554"/>
      <c r="DY37" s="554"/>
      <c r="DZ37" s="554"/>
      <c r="EA37" s="554"/>
      <c r="EB37" s="554"/>
      <c r="EC37" s="554"/>
      <c r="ED37" s="554"/>
      <c r="EE37" s="554"/>
      <c r="EF37" s="554"/>
      <c r="EG37" s="554"/>
      <c r="EH37" s="554"/>
      <c r="EI37" s="554"/>
      <c r="EJ37" s="554"/>
      <c r="EK37" s="554"/>
      <c r="EL37" s="554"/>
      <c r="EM37" s="554"/>
      <c r="EN37" s="554"/>
      <c r="EO37" s="554"/>
      <c r="EP37" s="554"/>
      <c r="EQ37" s="554"/>
      <c r="ER37" s="554"/>
      <c r="ES37" s="554"/>
      <c r="ET37" s="554"/>
      <c r="EU37" s="554"/>
      <c r="EV37" s="554"/>
      <c r="EW37" s="554"/>
      <c r="EX37" s="554"/>
      <c r="EY37" s="554"/>
      <c r="EZ37" s="554"/>
      <c r="FA37" s="554"/>
      <c r="FB37" s="554"/>
      <c r="FC37" s="554"/>
      <c r="FD37" s="554"/>
      <c r="FE37" s="554"/>
      <c r="FF37" s="554"/>
      <c r="FG37" s="554"/>
      <c r="FH37" s="554"/>
      <c r="FI37" s="554"/>
      <c r="FJ37" s="554"/>
      <c r="FK37" s="554"/>
      <c r="FL37" s="554"/>
      <c r="FM37" s="554"/>
      <c r="FN37" s="554"/>
      <c r="FO37" s="554"/>
      <c r="FP37" s="554"/>
      <c r="FQ37" s="554"/>
      <c r="FR37" s="554"/>
      <c r="FS37" s="554"/>
      <c r="FT37" s="554"/>
      <c r="FU37" s="554"/>
      <c r="FV37" s="554"/>
      <c r="FW37" s="554"/>
      <c r="FX37" s="554"/>
      <c r="FY37" s="554"/>
      <c r="FZ37" s="554"/>
      <c r="GA37" s="554"/>
      <c r="GB37" s="554"/>
      <c r="GC37" s="554"/>
      <c r="GD37" s="554"/>
      <c r="GE37" s="554"/>
      <c r="GF37" s="554"/>
      <c r="GG37" s="554"/>
      <c r="GH37" s="554"/>
      <c r="GI37" s="554"/>
      <c r="GJ37" s="554"/>
      <c r="GK37" s="554"/>
      <c r="GL37" s="554"/>
      <c r="GM37" s="554"/>
      <c r="GN37" s="554"/>
      <c r="GO37" s="554"/>
      <c r="GP37" s="554"/>
      <c r="GQ37" s="554"/>
      <c r="GR37" s="554"/>
      <c r="GS37" s="554"/>
      <c r="GT37" s="554"/>
      <c r="GU37" s="554"/>
      <c r="GV37" s="554"/>
      <c r="GW37" s="554"/>
      <c r="GX37" s="554"/>
      <c r="GY37" s="554"/>
      <c r="GZ37" s="554"/>
      <c r="HA37" s="554"/>
      <c r="HB37" s="554"/>
      <c r="HC37" s="554"/>
      <c r="HD37" s="554"/>
      <c r="HE37" s="554"/>
      <c r="HF37" s="554"/>
      <c r="HG37" s="554"/>
      <c r="HH37" s="554"/>
      <c r="HI37" s="554"/>
      <c r="HJ37" s="554"/>
      <c r="HK37" s="554"/>
      <c r="HL37" s="554"/>
      <c r="HM37" s="554"/>
      <c r="HN37" s="554"/>
      <c r="HO37" s="554"/>
      <c r="HP37" s="554"/>
      <c r="HQ37" s="554"/>
      <c r="HR37" s="554"/>
      <c r="HS37" s="554"/>
      <c r="HT37" s="554"/>
      <c r="HU37" s="554"/>
      <c r="HV37" s="554"/>
      <c r="HW37" s="554"/>
      <c r="HX37" s="554"/>
      <c r="HY37" s="554"/>
      <c r="HZ37" s="554"/>
      <c r="IA37" s="554"/>
      <c r="IB37" s="554"/>
      <c r="IC37" s="554"/>
      <c r="ID37" s="554"/>
      <c r="IE37" s="554"/>
      <c r="IF37" s="554"/>
      <c r="IG37" s="554"/>
      <c r="IH37" s="554"/>
      <c r="II37" s="554"/>
      <c r="IJ37" s="554"/>
      <c r="IK37" s="554"/>
      <c r="IL37" s="554"/>
      <c r="IM37" s="554"/>
      <c r="IN37" s="554"/>
      <c r="IO37" s="554"/>
      <c r="IP37" s="554"/>
      <c r="IQ37" s="554"/>
      <c r="IR37" s="554"/>
      <c r="IS37" s="554"/>
      <c r="IT37" s="554"/>
      <c r="IU37" s="554"/>
      <c r="IV37" s="554"/>
    </row>
    <row r="38" spans="1:256" ht="24.6" x14ac:dyDescent="0.25">
      <c r="A38" s="539">
        <v>27</v>
      </c>
      <c r="B38" s="540" t="s">
        <v>253</v>
      </c>
      <c r="C38" s="555">
        <f>C90</f>
        <v>5306688</v>
      </c>
      <c r="D38" s="555">
        <f t="shared" ref="D38:AO38" si="28">D90</f>
        <v>6061305</v>
      </c>
      <c r="E38" s="555">
        <f t="shared" si="28"/>
        <v>113</v>
      </c>
      <c r="F38" s="555">
        <f t="shared" si="28"/>
        <v>58981</v>
      </c>
      <c r="G38" s="555">
        <v>0</v>
      </c>
      <c r="H38" s="555">
        <v>0</v>
      </c>
      <c r="I38" s="555">
        <f t="shared" si="28"/>
        <v>1273</v>
      </c>
      <c r="J38" s="555">
        <f t="shared" si="28"/>
        <v>1166959</v>
      </c>
      <c r="K38" s="555">
        <f t="shared" si="28"/>
        <v>253</v>
      </c>
      <c r="L38" s="555">
        <f t="shared" si="28"/>
        <v>51832</v>
      </c>
      <c r="M38" s="555">
        <f t="shared" si="28"/>
        <v>1639</v>
      </c>
      <c r="N38" s="555">
        <f t="shared" si="28"/>
        <v>1277772</v>
      </c>
      <c r="O38" s="555">
        <f t="shared" si="28"/>
        <v>0</v>
      </c>
      <c r="P38" s="555">
        <f t="shared" si="28"/>
        <v>0</v>
      </c>
      <c r="Q38" s="555">
        <f t="shared" si="28"/>
        <v>0</v>
      </c>
      <c r="R38" s="555">
        <f t="shared" si="28"/>
        <v>0</v>
      </c>
      <c r="S38" s="555">
        <f t="shared" si="28"/>
        <v>0</v>
      </c>
      <c r="T38" s="555">
        <f t="shared" si="28"/>
        <v>0</v>
      </c>
      <c r="U38" s="555">
        <f t="shared" si="28"/>
        <v>0</v>
      </c>
      <c r="V38" s="555">
        <f t="shared" si="28"/>
        <v>0</v>
      </c>
      <c r="W38" s="555">
        <f t="shared" si="28"/>
        <v>0</v>
      </c>
      <c r="X38" s="555">
        <f t="shared" si="28"/>
        <v>0</v>
      </c>
      <c r="Y38" s="555">
        <f t="shared" si="28"/>
        <v>0</v>
      </c>
      <c r="Z38" s="555">
        <f t="shared" si="28"/>
        <v>0</v>
      </c>
      <c r="AA38" s="555">
        <f t="shared" si="28"/>
        <v>0</v>
      </c>
      <c r="AB38" s="555">
        <f t="shared" si="28"/>
        <v>0</v>
      </c>
      <c r="AC38" s="555">
        <f t="shared" si="28"/>
        <v>0</v>
      </c>
      <c r="AD38" s="555">
        <f t="shared" si="28"/>
        <v>0</v>
      </c>
      <c r="AE38" s="555">
        <f t="shared" si="28"/>
        <v>0</v>
      </c>
      <c r="AF38" s="555">
        <f t="shared" si="28"/>
        <v>0</v>
      </c>
      <c r="AG38" s="555">
        <f t="shared" si="28"/>
        <v>0</v>
      </c>
      <c r="AH38" s="555">
        <f t="shared" si="28"/>
        <v>0</v>
      </c>
      <c r="AI38" s="555">
        <f t="shared" si="28"/>
        <v>0</v>
      </c>
      <c r="AJ38" s="555">
        <f t="shared" si="28"/>
        <v>0</v>
      </c>
      <c r="AK38" s="555">
        <f t="shared" si="28"/>
        <v>0</v>
      </c>
      <c r="AL38" s="555">
        <f t="shared" si="28"/>
        <v>31937</v>
      </c>
      <c r="AM38" s="555">
        <f t="shared" si="28"/>
        <v>4783533</v>
      </c>
      <c r="AN38" s="555">
        <f t="shared" si="28"/>
        <v>33576</v>
      </c>
      <c r="AO38" s="539">
        <f t="shared" si="28"/>
        <v>6061305</v>
      </c>
      <c r="AP38" s="551"/>
      <c r="AQ38" s="551"/>
      <c r="AR38" s="553"/>
      <c r="AS38" s="553"/>
      <c r="AT38" s="553"/>
      <c r="AU38" s="553"/>
      <c r="AV38" s="553"/>
      <c r="AW38" s="553"/>
      <c r="AX38" s="553"/>
      <c r="AY38" s="553"/>
      <c r="AZ38" s="553"/>
      <c r="BA38" s="553"/>
      <c r="BB38" s="553"/>
      <c r="BC38" s="553"/>
      <c r="BD38" s="553"/>
      <c r="BE38" s="553"/>
      <c r="BF38" s="553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553"/>
      <c r="CD38" s="553"/>
      <c r="CE38" s="554"/>
      <c r="CF38" s="554"/>
      <c r="CG38" s="554"/>
      <c r="CH38" s="554"/>
      <c r="CI38" s="554"/>
      <c r="CJ38" s="554"/>
      <c r="CK38" s="554"/>
      <c r="CL38" s="554"/>
      <c r="CM38" s="554"/>
      <c r="CN38" s="554"/>
      <c r="CO38" s="554"/>
      <c r="CP38" s="554"/>
      <c r="CQ38" s="554"/>
      <c r="CR38" s="554"/>
      <c r="CS38" s="554"/>
      <c r="CT38" s="554"/>
      <c r="CU38" s="554"/>
      <c r="CV38" s="554"/>
      <c r="CW38" s="554"/>
      <c r="CX38" s="554"/>
      <c r="CY38" s="554"/>
      <c r="CZ38" s="554"/>
      <c r="DA38" s="554"/>
      <c r="DB38" s="554"/>
      <c r="DC38" s="554"/>
      <c r="DD38" s="554"/>
      <c r="DE38" s="554"/>
      <c r="DF38" s="554"/>
      <c r="DG38" s="554"/>
      <c r="DH38" s="554"/>
      <c r="DI38" s="554"/>
      <c r="DJ38" s="554"/>
      <c r="DK38" s="554"/>
      <c r="DL38" s="554"/>
      <c r="DM38" s="554"/>
      <c r="DN38" s="554"/>
      <c r="DO38" s="554"/>
      <c r="DP38" s="554"/>
      <c r="DQ38" s="554"/>
      <c r="DR38" s="554"/>
      <c r="DS38" s="554"/>
      <c r="DT38" s="554"/>
      <c r="DU38" s="554"/>
      <c r="DV38" s="554"/>
      <c r="DW38" s="554"/>
      <c r="DX38" s="554"/>
      <c r="DY38" s="554"/>
      <c r="DZ38" s="554"/>
      <c r="EA38" s="554"/>
      <c r="EB38" s="554"/>
      <c r="EC38" s="554"/>
      <c r="ED38" s="554"/>
      <c r="EE38" s="554"/>
      <c r="EF38" s="554"/>
      <c r="EG38" s="554"/>
      <c r="EH38" s="554"/>
      <c r="EI38" s="554"/>
      <c r="EJ38" s="554"/>
      <c r="EK38" s="554"/>
      <c r="EL38" s="554"/>
      <c r="EM38" s="554"/>
      <c r="EN38" s="554"/>
      <c r="EO38" s="554"/>
      <c r="EP38" s="554"/>
      <c r="EQ38" s="554"/>
      <c r="ER38" s="554"/>
      <c r="ES38" s="554"/>
      <c r="ET38" s="554"/>
      <c r="EU38" s="554"/>
      <c r="EV38" s="554"/>
      <c r="EW38" s="554"/>
      <c r="EX38" s="554"/>
      <c r="EY38" s="554"/>
      <c r="EZ38" s="554"/>
      <c r="FA38" s="554"/>
      <c r="FB38" s="554"/>
      <c r="FC38" s="554"/>
      <c r="FD38" s="554"/>
      <c r="FE38" s="554"/>
      <c r="FF38" s="554"/>
      <c r="FG38" s="554"/>
      <c r="FH38" s="554"/>
      <c r="FI38" s="554"/>
      <c r="FJ38" s="554"/>
      <c r="FK38" s="554"/>
      <c r="FL38" s="554"/>
      <c r="FM38" s="554"/>
      <c r="FN38" s="554"/>
      <c r="FO38" s="554"/>
      <c r="FP38" s="554"/>
      <c r="FQ38" s="554"/>
      <c r="FR38" s="554"/>
      <c r="FS38" s="554"/>
      <c r="FT38" s="554"/>
      <c r="FU38" s="554"/>
      <c r="FV38" s="554"/>
      <c r="FW38" s="554"/>
      <c r="FX38" s="554"/>
      <c r="FY38" s="554"/>
      <c r="FZ38" s="554"/>
      <c r="GA38" s="554"/>
      <c r="GB38" s="554"/>
      <c r="GC38" s="554"/>
      <c r="GD38" s="554"/>
      <c r="GE38" s="554"/>
      <c r="GF38" s="554"/>
      <c r="GG38" s="554"/>
      <c r="GH38" s="554"/>
      <c r="GI38" s="554"/>
      <c r="GJ38" s="554"/>
      <c r="GK38" s="554"/>
      <c r="GL38" s="554"/>
      <c r="GM38" s="554"/>
      <c r="GN38" s="554"/>
      <c r="GO38" s="554"/>
      <c r="GP38" s="554"/>
      <c r="GQ38" s="554"/>
      <c r="GR38" s="554"/>
      <c r="GS38" s="554"/>
      <c r="GT38" s="554"/>
      <c r="GU38" s="554"/>
      <c r="GV38" s="554"/>
      <c r="GW38" s="554"/>
      <c r="GX38" s="554"/>
      <c r="GY38" s="554"/>
      <c r="GZ38" s="554"/>
      <c r="HA38" s="554"/>
      <c r="HB38" s="554"/>
      <c r="HC38" s="554"/>
      <c r="HD38" s="554"/>
      <c r="HE38" s="554"/>
      <c r="HF38" s="554"/>
      <c r="HG38" s="554"/>
      <c r="HH38" s="554"/>
      <c r="HI38" s="554"/>
      <c r="HJ38" s="554"/>
      <c r="HK38" s="554"/>
      <c r="HL38" s="554"/>
      <c r="HM38" s="554"/>
      <c r="HN38" s="554"/>
      <c r="HO38" s="554"/>
      <c r="HP38" s="554"/>
      <c r="HQ38" s="554"/>
      <c r="HR38" s="554"/>
      <c r="HS38" s="554"/>
      <c r="HT38" s="554"/>
      <c r="HU38" s="554"/>
      <c r="HV38" s="554"/>
      <c r="HW38" s="554"/>
      <c r="HX38" s="554"/>
      <c r="HY38" s="554"/>
      <c r="HZ38" s="554"/>
      <c r="IA38" s="554"/>
      <c r="IB38" s="554"/>
      <c r="IC38" s="554"/>
      <c r="ID38" s="554"/>
      <c r="IE38" s="554"/>
      <c r="IF38" s="554"/>
      <c r="IG38" s="554"/>
      <c r="IH38" s="554"/>
      <c r="II38" s="554"/>
      <c r="IJ38" s="554"/>
      <c r="IK38" s="554"/>
      <c r="IL38" s="554"/>
      <c r="IM38" s="554"/>
      <c r="IN38" s="554"/>
      <c r="IO38" s="554"/>
      <c r="IP38" s="554"/>
      <c r="IQ38" s="554"/>
      <c r="IR38" s="554"/>
      <c r="IS38" s="554"/>
      <c r="IT38" s="554"/>
      <c r="IU38" s="554"/>
      <c r="IV38" s="554"/>
    </row>
    <row r="39" spans="1:256" ht="24.6" x14ac:dyDescent="0.25">
      <c r="A39" s="539">
        <v>28</v>
      </c>
      <c r="B39" s="540" t="s">
        <v>255</v>
      </c>
      <c r="C39" s="555">
        <f>C93</f>
        <v>909227</v>
      </c>
      <c r="D39" s="555">
        <f t="shared" ref="D39:AO39" si="29">D93</f>
        <v>314610</v>
      </c>
      <c r="E39" s="555">
        <f t="shared" si="29"/>
        <v>0</v>
      </c>
      <c r="F39" s="555">
        <f t="shared" si="29"/>
        <v>0</v>
      </c>
      <c r="G39" s="555">
        <f t="shared" si="29"/>
        <v>0</v>
      </c>
      <c r="H39" s="555">
        <f t="shared" si="29"/>
        <v>0</v>
      </c>
      <c r="I39" s="555">
        <f t="shared" si="29"/>
        <v>15</v>
      </c>
      <c r="J39" s="555">
        <f t="shared" si="29"/>
        <v>155944</v>
      </c>
      <c r="K39" s="555">
        <f t="shared" si="29"/>
        <v>0</v>
      </c>
      <c r="L39" s="555">
        <f t="shared" si="29"/>
        <v>0</v>
      </c>
      <c r="M39" s="555">
        <f t="shared" si="29"/>
        <v>15</v>
      </c>
      <c r="N39" s="555">
        <f t="shared" si="29"/>
        <v>155944</v>
      </c>
      <c r="O39" s="555">
        <f t="shared" si="29"/>
        <v>0</v>
      </c>
      <c r="P39" s="555">
        <f t="shared" si="29"/>
        <v>0</v>
      </c>
      <c r="Q39" s="555">
        <f t="shared" si="29"/>
        <v>0</v>
      </c>
      <c r="R39" s="555">
        <f t="shared" si="29"/>
        <v>0</v>
      </c>
      <c r="S39" s="555">
        <f t="shared" si="29"/>
        <v>0</v>
      </c>
      <c r="T39" s="555">
        <f t="shared" si="29"/>
        <v>0</v>
      </c>
      <c r="U39" s="555">
        <f t="shared" si="29"/>
        <v>0</v>
      </c>
      <c r="V39" s="555">
        <f t="shared" si="29"/>
        <v>0</v>
      </c>
      <c r="W39" s="555">
        <f t="shared" si="29"/>
        <v>0</v>
      </c>
      <c r="X39" s="555">
        <f t="shared" si="29"/>
        <v>0</v>
      </c>
      <c r="Y39" s="555">
        <f t="shared" si="29"/>
        <v>0</v>
      </c>
      <c r="Z39" s="555">
        <f t="shared" si="29"/>
        <v>0</v>
      </c>
      <c r="AA39" s="555">
        <f t="shared" si="29"/>
        <v>0</v>
      </c>
      <c r="AB39" s="555">
        <f t="shared" si="29"/>
        <v>0</v>
      </c>
      <c r="AC39" s="555">
        <f t="shared" si="29"/>
        <v>0</v>
      </c>
      <c r="AD39" s="555">
        <f t="shared" si="29"/>
        <v>0</v>
      </c>
      <c r="AE39" s="555">
        <f t="shared" si="29"/>
        <v>0</v>
      </c>
      <c r="AF39" s="555">
        <f t="shared" si="29"/>
        <v>0</v>
      </c>
      <c r="AG39" s="555">
        <f t="shared" si="29"/>
        <v>0</v>
      </c>
      <c r="AH39" s="555">
        <f t="shared" si="29"/>
        <v>0</v>
      </c>
      <c r="AI39" s="555">
        <f t="shared" si="29"/>
        <v>0</v>
      </c>
      <c r="AJ39" s="555">
        <f t="shared" si="29"/>
        <v>0</v>
      </c>
      <c r="AK39" s="555">
        <f t="shared" si="29"/>
        <v>0</v>
      </c>
      <c r="AL39" s="555">
        <f t="shared" si="29"/>
        <v>67</v>
      </c>
      <c r="AM39" s="555">
        <f t="shared" si="29"/>
        <v>158666</v>
      </c>
      <c r="AN39" s="555">
        <f t="shared" si="29"/>
        <v>82</v>
      </c>
      <c r="AO39" s="539">
        <f t="shared" si="29"/>
        <v>314610</v>
      </c>
      <c r="AP39" s="551"/>
      <c r="AQ39" s="551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4"/>
      <c r="CF39" s="554"/>
      <c r="CG39" s="554"/>
      <c r="CH39" s="554"/>
      <c r="CI39" s="554"/>
      <c r="CJ39" s="554"/>
      <c r="CK39" s="554"/>
      <c r="CL39" s="554"/>
      <c r="CM39" s="554"/>
      <c r="CN39" s="554"/>
      <c r="CO39" s="554"/>
      <c r="CP39" s="554"/>
      <c r="CQ39" s="554"/>
      <c r="CR39" s="554"/>
      <c r="CS39" s="554"/>
      <c r="CT39" s="554"/>
      <c r="CU39" s="554"/>
      <c r="CV39" s="554"/>
      <c r="CW39" s="554"/>
      <c r="CX39" s="554"/>
      <c r="CY39" s="554"/>
      <c r="CZ39" s="554"/>
      <c r="DA39" s="554"/>
      <c r="DB39" s="554"/>
      <c r="DC39" s="554"/>
      <c r="DD39" s="554"/>
      <c r="DE39" s="554"/>
      <c r="DF39" s="554"/>
      <c r="DG39" s="554"/>
      <c r="DH39" s="554"/>
      <c r="DI39" s="554"/>
      <c r="DJ39" s="554"/>
      <c r="DK39" s="554"/>
      <c r="DL39" s="554"/>
      <c r="DM39" s="554"/>
      <c r="DN39" s="554"/>
      <c r="DO39" s="554"/>
      <c r="DP39" s="554"/>
      <c r="DQ39" s="554"/>
      <c r="DR39" s="554"/>
      <c r="DS39" s="554"/>
      <c r="DT39" s="554"/>
      <c r="DU39" s="554"/>
      <c r="DV39" s="554"/>
      <c r="DW39" s="554"/>
      <c r="DX39" s="554"/>
      <c r="DY39" s="554"/>
      <c r="DZ39" s="554"/>
      <c r="EA39" s="554"/>
      <c r="EB39" s="554"/>
      <c r="EC39" s="554"/>
      <c r="ED39" s="554"/>
      <c r="EE39" s="554"/>
      <c r="EF39" s="554"/>
      <c r="EG39" s="554"/>
      <c r="EH39" s="554"/>
      <c r="EI39" s="554"/>
      <c r="EJ39" s="554"/>
      <c r="EK39" s="554"/>
      <c r="EL39" s="554"/>
      <c r="EM39" s="554"/>
      <c r="EN39" s="554"/>
      <c r="EO39" s="554"/>
      <c r="EP39" s="554"/>
      <c r="EQ39" s="554"/>
      <c r="ER39" s="554"/>
      <c r="ES39" s="554"/>
      <c r="ET39" s="554"/>
      <c r="EU39" s="554"/>
      <c r="EV39" s="554"/>
      <c r="EW39" s="554"/>
      <c r="EX39" s="554"/>
      <c r="EY39" s="554"/>
      <c r="EZ39" s="554"/>
      <c r="FA39" s="554"/>
      <c r="FB39" s="554"/>
      <c r="FC39" s="554"/>
      <c r="FD39" s="554"/>
      <c r="FE39" s="554"/>
      <c r="FF39" s="554"/>
      <c r="FG39" s="554"/>
      <c r="FH39" s="554"/>
      <c r="FI39" s="554"/>
      <c r="FJ39" s="554"/>
      <c r="FK39" s="554"/>
      <c r="FL39" s="554"/>
      <c r="FM39" s="554"/>
      <c r="FN39" s="554"/>
      <c r="FO39" s="554"/>
      <c r="FP39" s="554"/>
      <c r="FQ39" s="554"/>
      <c r="FR39" s="554"/>
      <c r="FS39" s="554"/>
      <c r="FT39" s="554"/>
      <c r="FU39" s="554"/>
      <c r="FV39" s="554"/>
      <c r="FW39" s="554"/>
      <c r="FX39" s="554"/>
      <c r="FY39" s="554"/>
      <c r="FZ39" s="554"/>
      <c r="GA39" s="554"/>
      <c r="GB39" s="554"/>
      <c r="GC39" s="554"/>
      <c r="GD39" s="554"/>
      <c r="GE39" s="554"/>
      <c r="GF39" s="554"/>
      <c r="GG39" s="554"/>
      <c r="GH39" s="554"/>
      <c r="GI39" s="554"/>
      <c r="GJ39" s="554"/>
      <c r="GK39" s="554"/>
      <c r="GL39" s="554"/>
      <c r="GM39" s="554"/>
      <c r="GN39" s="554"/>
      <c r="GO39" s="554"/>
      <c r="GP39" s="554"/>
      <c r="GQ39" s="554"/>
      <c r="GR39" s="554"/>
      <c r="GS39" s="554"/>
      <c r="GT39" s="554"/>
      <c r="GU39" s="554"/>
      <c r="GV39" s="554"/>
      <c r="GW39" s="554"/>
      <c r="GX39" s="554"/>
      <c r="GY39" s="554"/>
      <c r="GZ39" s="554"/>
      <c r="HA39" s="554"/>
      <c r="HB39" s="554"/>
      <c r="HC39" s="554"/>
      <c r="HD39" s="554"/>
      <c r="HE39" s="554"/>
      <c r="HF39" s="554"/>
      <c r="HG39" s="554"/>
      <c r="HH39" s="554"/>
      <c r="HI39" s="554"/>
      <c r="HJ39" s="554"/>
      <c r="HK39" s="554"/>
      <c r="HL39" s="554"/>
      <c r="HM39" s="554"/>
      <c r="HN39" s="554"/>
      <c r="HO39" s="554"/>
      <c r="HP39" s="554"/>
      <c r="HQ39" s="554"/>
      <c r="HR39" s="554"/>
      <c r="HS39" s="554"/>
      <c r="HT39" s="554"/>
      <c r="HU39" s="554"/>
      <c r="HV39" s="554"/>
      <c r="HW39" s="554"/>
      <c r="HX39" s="554"/>
      <c r="HY39" s="554"/>
      <c r="HZ39" s="554"/>
      <c r="IA39" s="554"/>
      <c r="IB39" s="554"/>
      <c r="IC39" s="554"/>
      <c r="ID39" s="554"/>
      <c r="IE39" s="554"/>
      <c r="IF39" s="554"/>
      <c r="IG39" s="554"/>
      <c r="IH39" s="554"/>
      <c r="II39" s="554"/>
      <c r="IJ39" s="554"/>
      <c r="IK39" s="554"/>
      <c r="IL39" s="554"/>
      <c r="IM39" s="554"/>
      <c r="IN39" s="554"/>
      <c r="IO39" s="554"/>
      <c r="IP39" s="554"/>
      <c r="IQ39" s="554"/>
      <c r="IR39" s="554"/>
      <c r="IS39" s="554"/>
      <c r="IT39" s="554"/>
      <c r="IU39" s="554"/>
      <c r="IV39" s="554"/>
    </row>
    <row r="40" spans="1:256" ht="24.6" x14ac:dyDescent="0.25">
      <c r="A40" s="539">
        <v>29</v>
      </c>
      <c r="B40" s="540" t="s">
        <v>310</v>
      </c>
      <c r="C40" s="555">
        <f>C96</f>
        <v>61646</v>
      </c>
      <c r="D40" s="555">
        <f t="shared" ref="D40:AO40" si="30">D96</f>
        <v>127843</v>
      </c>
      <c r="E40" s="555">
        <f t="shared" si="30"/>
        <v>667</v>
      </c>
      <c r="F40" s="555">
        <f t="shared" si="30"/>
        <v>24697</v>
      </c>
      <c r="G40" s="555">
        <f t="shared" si="30"/>
        <v>0</v>
      </c>
      <c r="H40" s="555">
        <f t="shared" si="30"/>
        <v>0</v>
      </c>
      <c r="I40" s="555">
        <f t="shared" si="30"/>
        <v>2421</v>
      </c>
      <c r="J40" s="555">
        <f t="shared" si="30"/>
        <v>85201</v>
      </c>
      <c r="K40" s="555">
        <f t="shared" si="30"/>
        <v>0</v>
      </c>
      <c r="L40" s="555">
        <f t="shared" si="30"/>
        <v>0</v>
      </c>
      <c r="M40" s="555">
        <f t="shared" si="30"/>
        <v>3088</v>
      </c>
      <c r="N40" s="555">
        <f t="shared" si="30"/>
        <v>109898</v>
      </c>
      <c r="O40" s="555">
        <f t="shared" si="30"/>
        <v>0</v>
      </c>
      <c r="P40" s="555">
        <f t="shared" si="30"/>
        <v>0</v>
      </c>
      <c r="Q40" s="555">
        <f t="shared" si="30"/>
        <v>0</v>
      </c>
      <c r="R40" s="555">
        <f t="shared" si="30"/>
        <v>0</v>
      </c>
      <c r="S40" s="555">
        <f t="shared" si="30"/>
        <v>0</v>
      </c>
      <c r="T40" s="555">
        <f t="shared" si="30"/>
        <v>0</v>
      </c>
      <c r="U40" s="555">
        <f t="shared" si="30"/>
        <v>0</v>
      </c>
      <c r="V40" s="555">
        <f t="shared" si="30"/>
        <v>0</v>
      </c>
      <c r="W40" s="555">
        <f t="shared" si="30"/>
        <v>0</v>
      </c>
      <c r="X40" s="555">
        <f t="shared" si="30"/>
        <v>0</v>
      </c>
      <c r="Y40" s="555">
        <f t="shared" si="30"/>
        <v>0</v>
      </c>
      <c r="Z40" s="555">
        <f t="shared" si="30"/>
        <v>0</v>
      </c>
      <c r="AA40" s="555">
        <f t="shared" si="30"/>
        <v>0</v>
      </c>
      <c r="AB40" s="555">
        <f t="shared" si="30"/>
        <v>0</v>
      </c>
      <c r="AC40" s="555">
        <f t="shared" si="30"/>
        <v>0</v>
      </c>
      <c r="AD40" s="555">
        <f t="shared" si="30"/>
        <v>0</v>
      </c>
      <c r="AE40" s="555">
        <f t="shared" si="30"/>
        <v>0</v>
      </c>
      <c r="AF40" s="555">
        <f t="shared" si="30"/>
        <v>0</v>
      </c>
      <c r="AG40" s="555">
        <f t="shared" si="30"/>
        <v>0</v>
      </c>
      <c r="AH40" s="555">
        <f t="shared" si="30"/>
        <v>0</v>
      </c>
      <c r="AI40" s="555">
        <f t="shared" si="30"/>
        <v>0</v>
      </c>
      <c r="AJ40" s="555">
        <f t="shared" si="30"/>
        <v>0</v>
      </c>
      <c r="AK40" s="555">
        <f t="shared" si="30"/>
        <v>0</v>
      </c>
      <c r="AL40" s="555">
        <f t="shared" si="30"/>
        <v>90</v>
      </c>
      <c r="AM40" s="555">
        <f t="shared" si="30"/>
        <v>17945</v>
      </c>
      <c r="AN40" s="555">
        <f t="shared" si="30"/>
        <v>3178</v>
      </c>
      <c r="AO40" s="539">
        <f t="shared" si="30"/>
        <v>127843</v>
      </c>
      <c r="AP40" s="551"/>
      <c r="AQ40" s="551"/>
      <c r="AR40" s="553"/>
      <c r="AS40" s="553"/>
      <c r="AT40" s="553"/>
      <c r="AU40" s="553"/>
      <c r="AV40" s="553"/>
      <c r="AW40" s="553"/>
      <c r="AX40" s="553"/>
      <c r="AY40" s="553"/>
      <c r="AZ40" s="553"/>
      <c r="BA40" s="553"/>
      <c r="BB40" s="553"/>
      <c r="BC40" s="553"/>
      <c r="BD40" s="553"/>
      <c r="BE40" s="553"/>
      <c r="BF40" s="553"/>
      <c r="BG40" s="553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553"/>
      <c r="BS40" s="553"/>
      <c r="BT40" s="553"/>
      <c r="BU40" s="553"/>
      <c r="BV40" s="553"/>
      <c r="BW40" s="553"/>
      <c r="BX40" s="553"/>
      <c r="BY40" s="553"/>
      <c r="BZ40" s="553"/>
      <c r="CA40" s="553"/>
      <c r="CB40" s="553"/>
      <c r="CC40" s="553"/>
      <c r="CD40" s="553"/>
      <c r="CE40" s="554"/>
      <c r="CF40" s="554"/>
      <c r="CG40" s="554"/>
      <c r="CH40" s="554"/>
      <c r="CI40" s="554"/>
      <c r="CJ40" s="554"/>
      <c r="CK40" s="554"/>
      <c r="CL40" s="554"/>
      <c r="CM40" s="554"/>
      <c r="CN40" s="554"/>
      <c r="CO40" s="554"/>
      <c r="CP40" s="554"/>
      <c r="CQ40" s="554"/>
      <c r="CR40" s="554"/>
      <c r="CS40" s="554"/>
      <c r="CT40" s="554"/>
      <c r="CU40" s="554"/>
      <c r="CV40" s="554"/>
      <c r="CW40" s="554"/>
      <c r="CX40" s="554"/>
      <c r="CY40" s="554"/>
      <c r="CZ40" s="554"/>
      <c r="DA40" s="554"/>
      <c r="DB40" s="554"/>
      <c r="DC40" s="554"/>
      <c r="DD40" s="554"/>
      <c r="DE40" s="554"/>
      <c r="DF40" s="554"/>
      <c r="DG40" s="554"/>
      <c r="DH40" s="554"/>
      <c r="DI40" s="554"/>
      <c r="DJ40" s="554"/>
      <c r="DK40" s="554"/>
      <c r="DL40" s="554"/>
      <c r="DM40" s="554"/>
      <c r="DN40" s="554"/>
      <c r="DO40" s="554"/>
      <c r="DP40" s="554"/>
      <c r="DQ40" s="554"/>
      <c r="DR40" s="554"/>
      <c r="DS40" s="554"/>
      <c r="DT40" s="554"/>
      <c r="DU40" s="554"/>
      <c r="DV40" s="554"/>
      <c r="DW40" s="554"/>
      <c r="DX40" s="554"/>
      <c r="DY40" s="554"/>
      <c r="DZ40" s="554"/>
      <c r="EA40" s="554"/>
      <c r="EB40" s="554"/>
      <c r="EC40" s="554"/>
      <c r="ED40" s="554"/>
      <c r="EE40" s="554"/>
      <c r="EF40" s="554"/>
      <c r="EG40" s="554"/>
      <c r="EH40" s="554"/>
      <c r="EI40" s="554"/>
      <c r="EJ40" s="554"/>
      <c r="EK40" s="554"/>
      <c r="EL40" s="554"/>
      <c r="EM40" s="554"/>
      <c r="EN40" s="554"/>
      <c r="EO40" s="554"/>
      <c r="EP40" s="554"/>
      <c r="EQ40" s="554"/>
      <c r="ER40" s="554"/>
      <c r="ES40" s="554"/>
      <c r="ET40" s="554"/>
      <c r="EU40" s="554"/>
      <c r="EV40" s="554"/>
      <c r="EW40" s="554"/>
      <c r="EX40" s="554"/>
      <c r="EY40" s="554"/>
      <c r="EZ40" s="554"/>
      <c r="FA40" s="554"/>
      <c r="FB40" s="554"/>
      <c r="FC40" s="554"/>
      <c r="FD40" s="554"/>
      <c r="FE40" s="554"/>
      <c r="FF40" s="554"/>
      <c r="FG40" s="554"/>
      <c r="FH40" s="554"/>
      <c r="FI40" s="554"/>
      <c r="FJ40" s="554"/>
      <c r="FK40" s="554"/>
      <c r="FL40" s="554"/>
      <c r="FM40" s="554"/>
      <c r="FN40" s="554"/>
      <c r="FO40" s="554"/>
      <c r="FP40" s="554"/>
      <c r="FQ40" s="554"/>
      <c r="FR40" s="554"/>
      <c r="FS40" s="554"/>
      <c r="FT40" s="554"/>
      <c r="FU40" s="554"/>
      <c r="FV40" s="554"/>
      <c r="FW40" s="554"/>
      <c r="FX40" s="554"/>
      <c r="FY40" s="554"/>
      <c r="FZ40" s="554"/>
      <c r="GA40" s="554"/>
      <c r="GB40" s="554"/>
      <c r="GC40" s="554"/>
      <c r="GD40" s="554"/>
      <c r="GE40" s="554"/>
      <c r="GF40" s="554"/>
      <c r="GG40" s="554"/>
      <c r="GH40" s="554"/>
      <c r="GI40" s="554"/>
      <c r="GJ40" s="554"/>
      <c r="GK40" s="554"/>
      <c r="GL40" s="554"/>
      <c r="GM40" s="554"/>
      <c r="GN40" s="554"/>
      <c r="GO40" s="554"/>
      <c r="GP40" s="554"/>
      <c r="GQ40" s="554"/>
      <c r="GR40" s="554"/>
      <c r="GS40" s="554"/>
      <c r="GT40" s="554"/>
      <c r="GU40" s="554"/>
      <c r="GV40" s="554"/>
      <c r="GW40" s="554"/>
      <c r="GX40" s="554"/>
      <c r="GY40" s="554"/>
      <c r="GZ40" s="554"/>
      <c r="HA40" s="554"/>
      <c r="HB40" s="554"/>
      <c r="HC40" s="554"/>
      <c r="HD40" s="554"/>
      <c r="HE40" s="554"/>
      <c r="HF40" s="554"/>
      <c r="HG40" s="554"/>
      <c r="HH40" s="554"/>
      <c r="HI40" s="554"/>
      <c r="HJ40" s="554"/>
      <c r="HK40" s="554"/>
      <c r="HL40" s="554"/>
      <c r="HM40" s="554"/>
      <c r="HN40" s="554"/>
      <c r="HO40" s="554"/>
      <c r="HP40" s="554"/>
      <c r="HQ40" s="554"/>
      <c r="HR40" s="554"/>
      <c r="HS40" s="554"/>
      <c r="HT40" s="554"/>
      <c r="HU40" s="554"/>
      <c r="HV40" s="554"/>
      <c r="HW40" s="554"/>
      <c r="HX40" s="554"/>
      <c r="HY40" s="554"/>
      <c r="HZ40" s="554"/>
      <c r="IA40" s="554"/>
      <c r="IB40" s="554"/>
      <c r="IC40" s="554"/>
      <c r="ID40" s="554"/>
      <c r="IE40" s="554"/>
      <c r="IF40" s="554"/>
      <c r="IG40" s="554"/>
      <c r="IH40" s="554"/>
      <c r="II40" s="554"/>
      <c r="IJ40" s="554"/>
      <c r="IK40" s="554"/>
      <c r="IL40" s="554"/>
      <c r="IM40" s="554"/>
      <c r="IN40" s="554"/>
      <c r="IO40" s="554"/>
      <c r="IP40" s="554"/>
      <c r="IQ40" s="554"/>
      <c r="IR40" s="554"/>
      <c r="IS40" s="554"/>
      <c r="IT40" s="554"/>
      <c r="IU40" s="554"/>
      <c r="IV40" s="554"/>
    </row>
    <row r="41" spans="1:256" ht="24.6" x14ac:dyDescent="0.25">
      <c r="A41" s="539">
        <v>30</v>
      </c>
      <c r="B41" s="540" t="s">
        <v>256</v>
      </c>
      <c r="C41" s="555">
        <f>C97</f>
        <v>1661100</v>
      </c>
      <c r="D41" s="555">
        <f t="shared" ref="D41:AO41" si="31">D97</f>
        <v>2314600</v>
      </c>
      <c r="E41" s="555">
        <f t="shared" si="31"/>
        <v>0</v>
      </c>
      <c r="F41" s="555">
        <f t="shared" si="31"/>
        <v>0</v>
      </c>
      <c r="G41" s="555">
        <f t="shared" si="31"/>
        <v>0</v>
      </c>
      <c r="H41" s="555">
        <f>H97</f>
        <v>0</v>
      </c>
      <c r="I41" s="555">
        <f t="shared" si="31"/>
        <v>41</v>
      </c>
      <c r="J41" s="555">
        <f t="shared" si="31"/>
        <v>1115400</v>
      </c>
      <c r="K41" s="555">
        <f t="shared" si="31"/>
        <v>4</v>
      </c>
      <c r="L41" s="555">
        <f t="shared" si="31"/>
        <v>155200</v>
      </c>
      <c r="M41" s="555">
        <f t="shared" si="31"/>
        <v>45</v>
      </c>
      <c r="N41" s="555">
        <f t="shared" si="31"/>
        <v>1270600</v>
      </c>
      <c r="O41" s="555">
        <f t="shared" si="31"/>
        <v>0</v>
      </c>
      <c r="P41" s="555">
        <f t="shared" si="31"/>
        <v>0</v>
      </c>
      <c r="Q41" s="555">
        <f t="shared" si="31"/>
        <v>0</v>
      </c>
      <c r="R41" s="555">
        <f t="shared" si="31"/>
        <v>0</v>
      </c>
      <c r="S41" s="555">
        <f t="shared" si="31"/>
        <v>0</v>
      </c>
      <c r="T41" s="555">
        <f t="shared" si="31"/>
        <v>0</v>
      </c>
      <c r="U41" s="555">
        <f t="shared" si="31"/>
        <v>0</v>
      </c>
      <c r="V41" s="555">
        <f t="shared" si="31"/>
        <v>0</v>
      </c>
      <c r="W41" s="555">
        <f t="shared" si="31"/>
        <v>0</v>
      </c>
      <c r="X41" s="555">
        <f t="shared" si="31"/>
        <v>0</v>
      </c>
      <c r="Y41" s="555">
        <f t="shared" si="31"/>
        <v>0</v>
      </c>
      <c r="Z41" s="555">
        <f t="shared" si="31"/>
        <v>0</v>
      </c>
      <c r="AA41" s="555">
        <f t="shared" si="31"/>
        <v>0</v>
      </c>
      <c r="AB41" s="555">
        <f t="shared" si="31"/>
        <v>0</v>
      </c>
      <c r="AC41" s="555">
        <f t="shared" si="31"/>
        <v>0</v>
      </c>
      <c r="AD41" s="555">
        <f t="shared" si="31"/>
        <v>0</v>
      </c>
      <c r="AE41" s="555">
        <f t="shared" si="31"/>
        <v>0</v>
      </c>
      <c r="AF41" s="555">
        <f t="shared" si="31"/>
        <v>0</v>
      </c>
      <c r="AG41" s="555">
        <f t="shared" si="31"/>
        <v>0</v>
      </c>
      <c r="AH41" s="555">
        <f t="shared" si="31"/>
        <v>0</v>
      </c>
      <c r="AI41" s="555">
        <f t="shared" si="31"/>
        <v>0</v>
      </c>
      <c r="AJ41" s="555">
        <f t="shared" si="31"/>
        <v>0</v>
      </c>
      <c r="AK41" s="555">
        <f t="shared" si="31"/>
        <v>0</v>
      </c>
      <c r="AL41" s="555">
        <f t="shared" si="31"/>
        <v>139</v>
      </c>
      <c r="AM41" s="555">
        <f t="shared" si="31"/>
        <v>1044000</v>
      </c>
      <c r="AN41" s="555">
        <f t="shared" si="31"/>
        <v>184</v>
      </c>
      <c r="AO41" s="539">
        <f t="shared" si="31"/>
        <v>2314600</v>
      </c>
      <c r="AP41" s="551"/>
      <c r="AQ41" s="551"/>
      <c r="AR41" s="553"/>
      <c r="AS41" s="553"/>
      <c r="AT41" s="553"/>
      <c r="AU41" s="553"/>
      <c r="AV41" s="553"/>
      <c r="AW41" s="553"/>
      <c r="AX41" s="553"/>
      <c r="AY41" s="553"/>
      <c r="AZ41" s="553"/>
      <c r="BA41" s="553"/>
      <c r="BB41" s="553"/>
      <c r="BC41" s="553"/>
      <c r="BD41" s="553"/>
      <c r="BE41" s="553"/>
      <c r="BF41" s="553"/>
      <c r="BG41" s="553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553"/>
      <c r="CD41" s="553"/>
      <c r="CE41" s="554"/>
      <c r="CF41" s="554"/>
      <c r="CG41" s="554"/>
      <c r="CH41" s="554"/>
      <c r="CI41" s="554"/>
      <c r="CJ41" s="554"/>
      <c r="CK41" s="554"/>
      <c r="CL41" s="554"/>
      <c r="CM41" s="554"/>
      <c r="CN41" s="554"/>
      <c r="CO41" s="554"/>
      <c r="CP41" s="554"/>
      <c r="CQ41" s="554"/>
      <c r="CR41" s="554"/>
      <c r="CS41" s="554"/>
      <c r="CT41" s="554"/>
      <c r="CU41" s="554"/>
      <c r="CV41" s="554"/>
      <c r="CW41" s="554"/>
      <c r="CX41" s="554"/>
      <c r="CY41" s="554"/>
      <c r="CZ41" s="554"/>
      <c r="DA41" s="554"/>
      <c r="DB41" s="554"/>
      <c r="DC41" s="554"/>
      <c r="DD41" s="554"/>
      <c r="DE41" s="554"/>
      <c r="DF41" s="554"/>
      <c r="DG41" s="554"/>
      <c r="DH41" s="554"/>
      <c r="DI41" s="554"/>
      <c r="DJ41" s="554"/>
      <c r="DK41" s="554"/>
      <c r="DL41" s="554"/>
      <c r="DM41" s="554"/>
      <c r="DN41" s="554"/>
      <c r="DO41" s="554"/>
      <c r="DP41" s="554"/>
      <c r="DQ41" s="554"/>
      <c r="DR41" s="554"/>
      <c r="DS41" s="554"/>
      <c r="DT41" s="554"/>
      <c r="DU41" s="554"/>
      <c r="DV41" s="554"/>
      <c r="DW41" s="554"/>
      <c r="DX41" s="554"/>
      <c r="DY41" s="554"/>
      <c r="DZ41" s="554"/>
      <c r="EA41" s="554"/>
      <c r="EB41" s="554"/>
      <c r="EC41" s="554"/>
      <c r="ED41" s="554"/>
      <c r="EE41" s="554"/>
      <c r="EF41" s="554"/>
      <c r="EG41" s="554"/>
      <c r="EH41" s="554"/>
      <c r="EI41" s="554"/>
      <c r="EJ41" s="554"/>
      <c r="EK41" s="554"/>
      <c r="EL41" s="554"/>
      <c r="EM41" s="554"/>
      <c r="EN41" s="554"/>
      <c r="EO41" s="554"/>
      <c r="EP41" s="554"/>
      <c r="EQ41" s="554"/>
      <c r="ER41" s="554"/>
      <c r="ES41" s="554"/>
      <c r="ET41" s="554"/>
      <c r="EU41" s="554"/>
      <c r="EV41" s="554"/>
      <c r="EW41" s="554"/>
      <c r="EX41" s="554"/>
      <c r="EY41" s="554"/>
      <c r="EZ41" s="554"/>
      <c r="FA41" s="554"/>
      <c r="FB41" s="554"/>
      <c r="FC41" s="554"/>
      <c r="FD41" s="554"/>
      <c r="FE41" s="554"/>
      <c r="FF41" s="554"/>
      <c r="FG41" s="554"/>
      <c r="FH41" s="554"/>
      <c r="FI41" s="554"/>
      <c r="FJ41" s="554"/>
      <c r="FK41" s="554"/>
      <c r="FL41" s="554"/>
      <c r="FM41" s="554"/>
      <c r="FN41" s="554"/>
      <c r="FO41" s="554"/>
      <c r="FP41" s="554"/>
      <c r="FQ41" s="554"/>
      <c r="FR41" s="554"/>
      <c r="FS41" s="554"/>
      <c r="FT41" s="554"/>
      <c r="FU41" s="554"/>
      <c r="FV41" s="554"/>
      <c r="FW41" s="554"/>
      <c r="FX41" s="554"/>
      <c r="FY41" s="554"/>
      <c r="FZ41" s="554"/>
      <c r="GA41" s="554"/>
      <c r="GB41" s="554"/>
      <c r="GC41" s="554"/>
      <c r="GD41" s="554"/>
      <c r="GE41" s="554"/>
      <c r="GF41" s="554"/>
      <c r="GG41" s="554"/>
      <c r="GH41" s="554"/>
      <c r="GI41" s="554"/>
      <c r="GJ41" s="554"/>
      <c r="GK41" s="554"/>
      <c r="GL41" s="554"/>
      <c r="GM41" s="554"/>
      <c r="GN41" s="554"/>
      <c r="GO41" s="554"/>
      <c r="GP41" s="554"/>
      <c r="GQ41" s="554"/>
      <c r="GR41" s="554"/>
      <c r="GS41" s="554"/>
      <c r="GT41" s="554"/>
      <c r="GU41" s="554"/>
      <c r="GV41" s="554"/>
      <c r="GW41" s="554"/>
      <c r="GX41" s="554"/>
      <c r="GY41" s="554"/>
      <c r="GZ41" s="554"/>
      <c r="HA41" s="554"/>
      <c r="HB41" s="554"/>
      <c r="HC41" s="554"/>
      <c r="HD41" s="554"/>
      <c r="HE41" s="554"/>
      <c r="HF41" s="554"/>
      <c r="HG41" s="554"/>
      <c r="HH41" s="554"/>
      <c r="HI41" s="554"/>
      <c r="HJ41" s="554"/>
      <c r="HK41" s="554"/>
      <c r="HL41" s="554"/>
      <c r="HM41" s="554"/>
      <c r="HN41" s="554"/>
      <c r="HO41" s="554"/>
      <c r="HP41" s="554"/>
      <c r="HQ41" s="554"/>
      <c r="HR41" s="554"/>
      <c r="HS41" s="554"/>
      <c r="HT41" s="554"/>
      <c r="HU41" s="554"/>
      <c r="HV41" s="554"/>
      <c r="HW41" s="554"/>
      <c r="HX41" s="554"/>
      <c r="HY41" s="554"/>
      <c r="HZ41" s="554"/>
      <c r="IA41" s="554"/>
      <c r="IB41" s="554"/>
      <c r="IC41" s="554"/>
      <c r="ID41" s="554"/>
      <c r="IE41" s="554"/>
      <c r="IF41" s="554"/>
      <c r="IG41" s="554"/>
      <c r="IH41" s="554"/>
      <c r="II41" s="554"/>
      <c r="IJ41" s="554"/>
      <c r="IK41" s="554"/>
      <c r="IL41" s="554"/>
      <c r="IM41" s="554"/>
      <c r="IN41" s="554"/>
      <c r="IO41" s="554"/>
      <c r="IP41" s="554"/>
      <c r="IQ41" s="554"/>
      <c r="IR41" s="554"/>
      <c r="IS41" s="554"/>
      <c r="IT41" s="554"/>
      <c r="IU41" s="554"/>
      <c r="IV41" s="554"/>
    </row>
    <row r="42" spans="1:256" ht="24.6" x14ac:dyDescent="0.25">
      <c r="A42" s="539"/>
      <c r="B42" s="539" t="s">
        <v>261</v>
      </c>
      <c r="C42" s="555">
        <f t="shared" ref="C42:AO42" si="32">SUM(C29:C41)</f>
        <v>15505011</v>
      </c>
      <c r="D42" s="555">
        <f t="shared" si="32"/>
        <v>14292952</v>
      </c>
      <c r="E42" s="555">
        <f t="shared" si="32"/>
        <v>1098</v>
      </c>
      <c r="F42" s="555">
        <f t="shared" si="32"/>
        <v>152753</v>
      </c>
      <c r="G42" s="555">
        <f t="shared" si="32"/>
        <v>69</v>
      </c>
      <c r="H42" s="555">
        <f t="shared" si="32"/>
        <v>8659</v>
      </c>
      <c r="I42" s="555">
        <f t="shared" si="32"/>
        <v>4491</v>
      </c>
      <c r="J42" s="555">
        <f t="shared" si="32"/>
        <v>3968258</v>
      </c>
      <c r="K42" s="555">
        <f t="shared" si="32"/>
        <v>1708</v>
      </c>
      <c r="L42" s="555">
        <f t="shared" si="32"/>
        <v>1588199</v>
      </c>
      <c r="M42" s="555">
        <f t="shared" si="32"/>
        <v>7297</v>
      </c>
      <c r="N42" s="555">
        <f t="shared" si="32"/>
        <v>5709210</v>
      </c>
      <c r="O42" s="555">
        <f t="shared" si="32"/>
        <v>0</v>
      </c>
      <c r="P42" s="555">
        <f t="shared" si="32"/>
        <v>0</v>
      </c>
      <c r="Q42" s="555">
        <f t="shared" si="32"/>
        <v>0</v>
      </c>
      <c r="R42" s="555">
        <f t="shared" si="32"/>
        <v>0</v>
      </c>
      <c r="S42" s="555">
        <f t="shared" si="32"/>
        <v>0</v>
      </c>
      <c r="T42" s="555">
        <f t="shared" si="32"/>
        <v>0</v>
      </c>
      <c r="U42" s="555">
        <f t="shared" si="32"/>
        <v>0</v>
      </c>
      <c r="V42" s="555">
        <f t="shared" si="32"/>
        <v>0</v>
      </c>
      <c r="W42" s="555">
        <f t="shared" si="32"/>
        <v>0</v>
      </c>
      <c r="X42" s="555">
        <f t="shared" si="32"/>
        <v>0</v>
      </c>
      <c r="Y42" s="555">
        <f t="shared" si="32"/>
        <v>0</v>
      </c>
      <c r="Z42" s="555">
        <f t="shared" si="32"/>
        <v>0</v>
      </c>
      <c r="AA42" s="555">
        <f t="shared" si="32"/>
        <v>0</v>
      </c>
      <c r="AB42" s="555">
        <f t="shared" si="32"/>
        <v>0</v>
      </c>
      <c r="AC42" s="555">
        <f t="shared" si="32"/>
        <v>0</v>
      </c>
      <c r="AD42" s="555">
        <f t="shared" si="32"/>
        <v>0</v>
      </c>
      <c r="AE42" s="555">
        <f t="shared" si="32"/>
        <v>0</v>
      </c>
      <c r="AF42" s="555">
        <f t="shared" si="32"/>
        <v>0</v>
      </c>
      <c r="AG42" s="555">
        <f t="shared" si="32"/>
        <v>0</v>
      </c>
      <c r="AH42" s="555">
        <f t="shared" si="32"/>
        <v>0</v>
      </c>
      <c r="AI42" s="555">
        <f t="shared" si="32"/>
        <v>0</v>
      </c>
      <c r="AJ42" s="555">
        <f t="shared" si="32"/>
        <v>0</v>
      </c>
      <c r="AK42" s="555">
        <f t="shared" si="32"/>
        <v>0</v>
      </c>
      <c r="AL42" s="555">
        <f t="shared" si="32"/>
        <v>42232</v>
      </c>
      <c r="AM42" s="555">
        <f t="shared" si="32"/>
        <v>8583742</v>
      </c>
      <c r="AN42" s="555">
        <f t="shared" si="32"/>
        <v>49529</v>
      </c>
      <c r="AO42" s="539">
        <f t="shared" si="32"/>
        <v>14292952</v>
      </c>
      <c r="AP42" s="551"/>
      <c r="AQ42" s="551"/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  <c r="BD42" s="553"/>
      <c r="BE42" s="553"/>
      <c r="BF42" s="553"/>
      <c r="BG42" s="553"/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3"/>
      <c r="BW42" s="553"/>
      <c r="BX42" s="553"/>
      <c r="BY42" s="553"/>
      <c r="BZ42" s="553"/>
      <c r="CA42" s="553"/>
      <c r="CB42" s="553"/>
      <c r="CC42" s="553"/>
      <c r="CD42" s="553"/>
      <c r="CE42" s="554"/>
      <c r="CF42" s="554"/>
      <c r="CG42" s="554"/>
      <c r="CH42" s="554"/>
      <c r="CI42" s="554"/>
      <c r="CJ42" s="554"/>
      <c r="CK42" s="554"/>
      <c r="CL42" s="554"/>
      <c r="CM42" s="554"/>
      <c r="CN42" s="554"/>
      <c r="CO42" s="554"/>
      <c r="CP42" s="554"/>
      <c r="CQ42" s="554"/>
      <c r="CR42" s="554"/>
      <c r="CS42" s="554"/>
      <c r="CT42" s="554"/>
      <c r="CU42" s="554"/>
      <c r="CV42" s="554"/>
      <c r="CW42" s="554"/>
      <c r="CX42" s="554"/>
      <c r="CY42" s="554"/>
      <c r="CZ42" s="554"/>
      <c r="DA42" s="554"/>
      <c r="DB42" s="554"/>
      <c r="DC42" s="554"/>
      <c r="DD42" s="554"/>
      <c r="DE42" s="554"/>
      <c r="DF42" s="554"/>
      <c r="DG42" s="554"/>
      <c r="DH42" s="554"/>
      <c r="DI42" s="554"/>
      <c r="DJ42" s="554"/>
      <c r="DK42" s="554"/>
      <c r="DL42" s="554"/>
      <c r="DM42" s="554"/>
      <c r="DN42" s="554"/>
      <c r="DO42" s="554"/>
      <c r="DP42" s="554"/>
      <c r="DQ42" s="554"/>
      <c r="DR42" s="554"/>
      <c r="DS42" s="554"/>
      <c r="DT42" s="554"/>
      <c r="DU42" s="554"/>
      <c r="DV42" s="554"/>
      <c r="DW42" s="554"/>
      <c r="DX42" s="554"/>
      <c r="DY42" s="554"/>
      <c r="DZ42" s="554"/>
      <c r="EA42" s="554"/>
      <c r="EB42" s="554"/>
      <c r="EC42" s="554"/>
      <c r="ED42" s="554"/>
      <c r="EE42" s="554"/>
      <c r="EF42" s="554"/>
      <c r="EG42" s="554"/>
      <c r="EH42" s="554"/>
      <c r="EI42" s="554"/>
      <c r="EJ42" s="554"/>
      <c r="EK42" s="554"/>
      <c r="EL42" s="554"/>
      <c r="EM42" s="554"/>
      <c r="EN42" s="554"/>
      <c r="EO42" s="554"/>
      <c r="EP42" s="554"/>
      <c r="EQ42" s="554"/>
      <c r="ER42" s="554"/>
      <c r="ES42" s="554"/>
      <c r="ET42" s="554"/>
      <c r="EU42" s="554"/>
      <c r="EV42" s="554"/>
      <c r="EW42" s="554"/>
      <c r="EX42" s="554"/>
      <c r="EY42" s="554"/>
      <c r="EZ42" s="554"/>
      <c r="FA42" s="554"/>
      <c r="FB42" s="554"/>
      <c r="FC42" s="554"/>
      <c r="FD42" s="554"/>
      <c r="FE42" s="554"/>
      <c r="FF42" s="554"/>
      <c r="FG42" s="554"/>
      <c r="FH42" s="554"/>
      <c r="FI42" s="554"/>
      <c r="FJ42" s="554"/>
      <c r="FK42" s="554"/>
      <c r="FL42" s="554"/>
      <c r="FM42" s="554"/>
      <c r="FN42" s="554"/>
      <c r="FO42" s="554"/>
      <c r="FP42" s="554"/>
      <c r="FQ42" s="554"/>
      <c r="FR42" s="554"/>
      <c r="FS42" s="554"/>
      <c r="FT42" s="554"/>
      <c r="FU42" s="554"/>
      <c r="FV42" s="554"/>
      <c r="FW42" s="554"/>
      <c r="FX42" s="554"/>
      <c r="FY42" s="554"/>
      <c r="FZ42" s="554"/>
      <c r="GA42" s="554"/>
      <c r="GB42" s="554"/>
      <c r="GC42" s="554"/>
      <c r="GD42" s="554"/>
      <c r="GE42" s="554"/>
      <c r="GF42" s="554"/>
      <c r="GG42" s="554"/>
      <c r="GH42" s="554"/>
      <c r="GI42" s="554"/>
      <c r="GJ42" s="554"/>
      <c r="GK42" s="554"/>
      <c r="GL42" s="554"/>
      <c r="GM42" s="554"/>
      <c r="GN42" s="554"/>
      <c r="GO42" s="554"/>
      <c r="GP42" s="554"/>
      <c r="GQ42" s="554"/>
      <c r="GR42" s="554"/>
      <c r="GS42" s="554"/>
      <c r="GT42" s="554"/>
      <c r="GU42" s="554"/>
      <c r="GV42" s="554"/>
      <c r="GW42" s="554"/>
      <c r="GX42" s="554"/>
      <c r="GY42" s="554"/>
      <c r="GZ42" s="554"/>
      <c r="HA42" s="554"/>
      <c r="HB42" s="554"/>
      <c r="HC42" s="554"/>
      <c r="HD42" s="554"/>
      <c r="HE42" s="554"/>
      <c r="HF42" s="554"/>
      <c r="HG42" s="554"/>
      <c r="HH42" s="554"/>
      <c r="HI42" s="554"/>
      <c r="HJ42" s="554"/>
      <c r="HK42" s="554"/>
      <c r="HL42" s="554"/>
      <c r="HM42" s="554"/>
      <c r="HN42" s="554"/>
      <c r="HO42" s="554"/>
      <c r="HP42" s="554"/>
      <c r="HQ42" s="554"/>
      <c r="HR42" s="554"/>
      <c r="HS42" s="554"/>
      <c r="HT42" s="554"/>
      <c r="HU42" s="554"/>
      <c r="HV42" s="554"/>
      <c r="HW42" s="554"/>
      <c r="HX42" s="554"/>
      <c r="HY42" s="554"/>
      <c r="HZ42" s="554"/>
      <c r="IA42" s="554"/>
      <c r="IB42" s="554"/>
      <c r="IC42" s="554"/>
      <c r="ID42" s="554"/>
      <c r="IE42" s="554"/>
      <c r="IF42" s="554"/>
      <c r="IG42" s="554"/>
      <c r="IH42" s="554"/>
      <c r="II42" s="554"/>
      <c r="IJ42" s="554"/>
      <c r="IK42" s="554"/>
      <c r="IL42" s="554"/>
      <c r="IM42" s="554"/>
      <c r="IN42" s="554"/>
      <c r="IO42" s="554"/>
      <c r="IP42" s="554"/>
      <c r="IQ42" s="554"/>
      <c r="IR42" s="554"/>
      <c r="IS42" s="554"/>
      <c r="IT42" s="554"/>
      <c r="IU42" s="554"/>
      <c r="IV42" s="554"/>
    </row>
    <row r="43" spans="1:256" ht="24" customHeight="1" x14ac:dyDescent="0.25">
      <c r="A43" s="539"/>
      <c r="B43" s="539" t="s">
        <v>157</v>
      </c>
      <c r="C43" s="555">
        <f t="shared" ref="C43:AO43" si="33">C25+C27+C42</f>
        <v>39823798</v>
      </c>
      <c r="D43" s="555">
        <f t="shared" si="33"/>
        <v>24570340</v>
      </c>
      <c r="E43" s="555">
        <f t="shared" si="33"/>
        <v>2909</v>
      </c>
      <c r="F43" s="555">
        <f t="shared" si="33"/>
        <v>581299</v>
      </c>
      <c r="G43" s="555">
        <f t="shared" si="33"/>
        <v>1270</v>
      </c>
      <c r="H43" s="555">
        <f t="shared" si="33"/>
        <v>175456</v>
      </c>
      <c r="I43" s="555">
        <f t="shared" si="33"/>
        <v>6697</v>
      </c>
      <c r="J43" s="555">
        <f t="shared" si="33"/>
        <v>7690019</v>
      </c>
      <c r="K43" s="555">
        <f t="shared" si="33"/>
        <v>6034</v>
      </c>
      <c r="L43" s="555">
        <f t="shared" si="33"/>
        <v>5276013</v>
      </c>
      <c r="M43" s="555">
        <f t="shared" si="33"/>
        <v>15640</v>
      </c>
      <c r="N43" s="555">
        <f t="shared" si="33"/>
        <v>13547331</v>
      </c>
      <c r="O43" s="555">
        <f t="shared" si="33"/>
        <v>0</v>
      </c>
      <c r="P43" s="555">
        <f t="shared" si="33"/>
        <v>0</v>
      </c>
      <c r="Q43" s="555">
        <f t="shared" si="33"/>
        <v>0</v>
      </c>
      <c r="R43" s="555">
        <f t="shared" si="33"/>
        <v>0</v>
      </c>
      <c r="S43" s="555">
        <f t="shared" si="33"/>
        <v>0</v>
      </c>
      <c r="T43" s="555">
        <f t="shared" si="33"/>
        <v>0</v>
      </c>
      <c r="U43" s="555">
        <f t="shared" si="33"/>
        <v>0</v>
      </c>
      <c r="V43" s="555">
        <f t="shared" si="33"/>
        <v>0</v>
      </c>
      <c r="W43" s="555">
        <f t="shared" si="33"/>
        <v>0</v>
      </c>
      <c r="X43" s="555">
        <f t="shared" si="33"/>
        <v>0</v>
      </c>
      <c r="Y43" s="555">
        <f t="shared" si="33"/>
        <v>0</v>
      </c>
      <c r="Z43" s="555">
        <f t="shared" si="33"/>
        <v>0</v>
      </c>
      <c r="AA43" s="555">
        <f t="shared" si="33"/>
        <v>0</v>
      </c>
      <c r="AB43" s="555">
        <f t="shared" si="33"/>
        <v>0</v>
      </c>
      <c r="AC43" s="555">
        <f t="shared" si="33"/>
        <v>0</v>
      </c>
      <c r="AD43" s="555">
        <f t="shared" si="33"/>
        <v>0</v>
      </c>
      <c r="AE43" s="555">
        <f t="shared" si="33"/>
        <v>0</v>
      </c>
      <c r="AF43" s="555">
        <f t="shared" si="33"/>
        <v>0</v>
      </c>
      <c r="AG43" s="555">
        <f t="shared" si="33"/>
        <v>0</v>
      </c>
      <c r="AH43" s="555">
        <f t="shared" si="33"/>
        <v>0</v>
      </c>
      <c r="AI43" s="555">
        <f t="shared" si="33"/>
        <v>0</v>
      </c>
      <c r="AJ43" s="555">
        <f t="shared" si="33"/>
        <v>0</v>
      </c>
      <c r="AK43" s="555">
        <f t="shared" si="33"/>
        <v>0</v>
      </c>
      <c r="AL43" s="555">
        <f t="shared" si="33"/>
        <v>46505</v>
      </c>
      <c r="AM43" s="555">
        <f t="shared" si="33"/>
        <v>11023009</v>
      </c>
      <c r="AN43" s="555">
        <f t="shared" si="33"/>
        <v>62145</v>
      </c>
      <c r="AO43" s="539">
        <f t="shared" si="33"/>
        <v>24570340</v>
      </c>
      <c r="AP43" s="551"/>
      <c r="AQ43" s="551"/>
      <c r="AR43" s="553"/>
      <c r="AS43" s="553"/>
      <c r="AT43" s="553"/>
      <c r="AU43" s="553"/>
      <c r="AV43" s="553"/>
      <c r="AW43" s="553"/>
      <c r="AX43" s="553"/>
      <c r="AY43" s="553"/>
      <c r="AZ43" s="553"/>
      <c r="BA43" s="553"/>
      <c r="BB43" s="553"/>
      <c r="BC43" s="553"/>
      <c r="BD43" s="553"/>
      <c r="BE43" s="553"/>
      <c r="BF43" s="553"/>
      <c r="BG43" s="553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553"/>
      <c r="CD43" s="553"/>
      <c r="CE43" s="554"/>
      <c r="CF43" s="554"/>
      <c r="CG43" s="554"/>
      <c r="CH43" s="554"/>
      <c r="CI43" s="554"/>
      <c r="CJ43" s="554"/>
      <c r="CK43" s="554"/>
      <c r="CL43" s="554"/>
      <c r="CM43" s="554"/>
      <c r="CN43" s="554"/>
      <c r="CO43" s="554"/>
      <c r="CP43" s="554"/>
      <c r="CQ43" s="554"/>
      <c r="CR43" s="554"/>
      <c r="CS43" s="554"/>
      <c r="CT43" s="554"/>
      <c r="CU43" s="554"/>
      <c r="CV43" s="554"/>
      <c r="CW43" s="554"/>
      <c r="CX43" s="554"/>
      <c r="CY43" s="554"/>
      <c r="CZ43" s="554"/>
      <c r="DA43" s="554"/>
      <c r="DB43" s="554"/>
      <c r="DC43" s="554"/>
      <c r="DD43" s="554"/>
      <c r="DE43" s="554"/>
      <c r="DF43" s="554"/>
      <c r="DG43" s="554"/>
      <c r="DH43" s="554"/>
      <c r="DI43" s="554"/>
      <c r="DJ43" s="554"/>
      <c r="DK43" s="554"/>
      <c r="DL43" s="554"/>
      <c r="DM43" s="554"/>
      <c r="DN43" s="554"/>
      <c r="DO43" s="554"/>
      <c r="DP43" s="554"/>
      <c r="DQ43" s="554"/>
      <c r="DR43" s="554"/>
      <c r="DS43" s="554"/>
      <c r="DT43" s="554"/>
      <c r="DU43" s="554"/>
      <c r="DV43" s="554"/>
      <c r="DW43" s="554"/>
      <c r="DX43" s="554"/>
      <c r="DY43" s="554"/>
      <c r="DZ43" s="554"/>
      <c r="EA43" s="554"/>
      <c r="EB43" s="554"/>
      <c r="EC43" s="554"/>
      <c r="ED43" s="554"/>
      <c r="EE43" s="554"/>
      <c r="EF43" s="554"/>
      <c r="EG43" s="554"/>
      <c r="EH43" s="554"/>
      <c r="EI43" s="554"/>
      <c r="EJ43" s="554"/>
      <c r="EK43" s="554"/>
      <c r="EL43" s="554"/>
      <c r="EM43" s="554"/>
      <c r="EN43" s="554"/>
      <c r="EO43" s="554"/>
      <c r="EP43" s="554"/>
      <c r="EQ43" s="554"/>
      <c r="ER43" s="554"/>
      <c r="ES43" s="554"/>
      <c r="ET43" s="554"/>
      <c r="EU43" s="554"/>
      <c r="EV43" s="554"/>
      <c r="EW43" s="554"/>
      <c r="EX43" s="554"/>
      <c r="EY43" s="554"/>
      <c r="EZ43" s="554"/>
      <c r="FA43" s="554"/>
      <c r="FB43" s="554"/>
      <c r="FC43" s="554"/>
      <c r="FD43" s="554"/>
      <c r="FE43" s="554"/>
      <c r="FF43" s="554"/>
      <c r="FG43" s="554"/>
      <c r="FH43" s="554"/>
      <c r="FI43" s="554"/>
      <c r="FJ43" s="554"/>
      <c r="FK43" s="554"/>
      <c r="FL43" s="554"/>
      <c r="FM43" s="554"/>
      <c r="FN43" s="554"/>
      <c r="FO43" s="554"/>
      <c r="FP43" s="554"/>
      <c r="FQ43" s="554"/>
      <c r="FR43" s="554"/>
      <c r="FS43" s="554"/>
      <c r="FT43" s="554"/>
      <c r="FU43" s="554"/>
      <c r="FV43" s="554"/>
      <c r="FW43" s="554"/>
      <c r="FX43" s="554"/>
      <c r="FY43" s="554"/>
      <c r="FZ43" s="554"/>
      <c r="GA43" s="554"/>
      <c r="GB43" s="554"/>
      <c r="GC43" s="554"/>
      <c r="GD43" s="554"/>
      <c r="GE43" s="554"/>
      <c r="GF43" s="554"/>
      <c r="GG43" s="554"/>
      <c r="GH43" s="554"/>
      <c r="GI43" s="554"/>
      <c r="GJ43" s="554"/>
      <c r="GK43" s="554"/>
      <c r="GL43" s="554"/>
      <c r="GM43" s="554"/>
      <c r="GN43" s="554"/>
      <c r="GO43" s="554"/>
      <c r="GP43" s="554"/>
      <c r="GQ43" s="554"/>
      <c r="GR43" s="554"/>
      <c r="GS43" s="554"/>
      <c r="GT43" s="554"/>
      <c r="GU43" s="554"/>
      <c r="GV43" s="554"/>
      <c r="GW43" s="554"/>
      <c r="GX43" s="554"/>
      <c r="GY43" s="554"/>
      <c r="GZ43" s="554"/>
      <c r="HA43" s="554"/>
      <c r="HB43" s="554"/>
      <c r="HC43" s="554"/>
      <c r="HD43" s="554"/>
      <c r="HE43" s="554"/>
      <c r="HF43" s="554"/>
      <c r="HG43" s="554"/>
      <c r="HH43" s="554"/>
      <c r="HI43" s="554"/>
      <c r="HJ43" s="554"/>
      <c r="HK43" s="554"/>
      <c r="HL43" s="554"/>
      <c r="HM43" s="554"/>
      <c r="HN43" s="554"/>
      <c r="HO43" s="554"/>
      <c r="HP43" s="554"/>
      <c r="HQ43" s="554"/>
      <c r="HR43" s="554"/>
      <c r="HS43" s="554"/>
      <c r="HT43" s="554"/>
      <c r="HU43" s="554"/>
      <c r="HV43" s="554"/>
      <c r="HW43" s="554"/>
      <c r="HX43" s="554"/>
      <c r="HY43" s="554"/>
      <c r="HZ43" s="554"/>
      <c r="IA43" s="554"/>
      <c r="IB43" s="554"/>
      <c r="IC43" s="554"/>
      <c r="ID43" s="554"/>
      <c r="IE43" s="554"/>
      <c r="IF43" s="554"/>
      <c r="IG43" s="554"/>
      <c r="IH43" s="554"/>
      <c r="II43" s="554"/>
      <c r="IJ43" s="554"/>
      <c r="IK43" s="554"/>
      <c r="IL43" s="554"/>
      <c r="IM43" s="554"/>
      <c r="IN43" s="554"/>
      <c r="IO43" s="554"/>
      <c r="IP43" s="554"/>
      <c r="IQ43" s="554"/>
      <c r="IR43" s="554"/>
      <c r="IS43" s="554"/>
      <c r="IT43" s="554"/>
      <c r="IU43" s="554"/>
      <c r="IV43" s="554"/>
    </row>
    <row r="44" spans="1:256" s="563" customFormat="1" ht="24.6" hidden="1" x14ac:dyDescent="0.25">
      <c r="A44" s="541"/>
      <c r="B44" s="885"/>
      <c r="C44" s="885"/>
      <c r="D44" s="885"/>
      <c r="E44" s="885"/>
      <c r="F44" s="885"/>
      <c r="G44" s="885"/>
      <c r="H44" s="885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41"/>
      <c r="AI44" s="541"/>
      <c r="AJ44" s="541"/>
      <c r="AK44" s="541"/>
      <c r="AL44" s="541"/>
      <c r="AM44" s="541"/>
      <c r="AN44" s="541"/>
      <c r="AO44" s="389"/>
      <c r="AP44" s="560"/>
      <c r="AQ44" s="560"/>
      <c r="AR44" s="561"/>
      <c r="AS44" s="561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1"/>
      <c r="BE44" s="561"/>
      <c r="BF44" s="561"/>
      <c r="BG44" s="561"/>
      <c r="BH44" s="561"/>
      <c r="BI44" s="561"/>
      <c r="BJ44" s="561"/>
      <c r="BK44" s="561"/>
      <c r="BL44" s="561"/>
      <c r="BM44" s="561"/>
      <c r="BN44" s="561"/>
      <c r="BO44" s="561"/>
      <c r="BP44" s="561"/>
      <c r="BQ44" s="561"/>
      <c r="BR44" s="561"/>
      <c r="BS44" s="561"/>
      <c r="BT44" s="561"/>
      <c r="BU44" s="561"/>
      <c r="BV44" s="561"/>
      <c r="BW44" s="561"/>
      <c r="BX44" s="561"/>
      <c r="BY44" s="561"/>
      <c r="BZ44" s="561"/>
      <c r="CA44" s="561"/>
      <c r="CB44" s="561"/>
      <c r="CC44" s="561"/>
      <c r="CD44" s="561"/>
      <c r="CE44" s="562"/>
      <c r="CF44" s="562"/>
      <c r="CG44" s="562"/>
      <c r="CH44" s="562"/>
      <c r="CI44" s="562"/>
      <c r="CJ44" s="562"/>
      <c r="CK44" s="562"/>
      <c r="CL44" s="562"/>
      <c r="CM44" s="562"/>
      <c r="CN44" s="562"/>
      <c r="CO44" s="562"/>
      <c r="CP44" s="562"/>
      <c r="CQ44" s="562"/>
      <c r="CR44" s="562"/>
      <c r="CS44" s="562"/>
      <c r="CT44" s="562"/>
      <c r="CU44" s="562"/>
      <c r="CV44" s="562"/>
      <c r="CW44" s="562"/>
      <c r="CX44" s="562"/>
      <c r="CY44" s="562"/>
      <c r="CZ44" s="562"/>
      <c r="DA44" s="562"/>
      <c r="DB44" s="562"/>
      <c r="DC44" s="562"/>
      <c r="DD44" s="562"/>
      <c r="DE44" s="562"/>
      <c r="DF44" s="562"/>
      <c r="DG44" s="562"/>
      <c r="DH44" s="562"/>
      <c r="DI44" s="562"/>
      <c r="DJ44" s="562"/>
      <c r="DK44" s="562"/>
      <c r="DL44" s="562"/>
      <c r="DM44" s="562"/>
      <c r="DN44" s="562"/>
      <c r="DO44" s="562"/>
      <c r="DP44" s="562"/>
      <c r="DQ44" s="562"/>
      <c r="DR44" s="562"/>
      <c r="DS44" s="562"/>
      <c r="DT44" s="562"/>
      <c r="DU44" s="562"/>
      <c r="DV44" s="562"/>
      <c r="DW44" s="562"/>
      <c r="DX44" s="562"/>
      <c r="DY44" s="562"/>
      <c r="DZ44" s="562"/>
      <c r="EA44" s="562"/>
      <c r="EB44" s="562"/>
      <c r="EC44" s="562"/>
      <c r="ED44" s="562"/>
      <c r="EE44" s="562"/>
      <c r="EF44" s="562"/>
      <c r="EG44" s="562"/>
      <c r="EH44" s="562"/>
      <c r="EI44" s="562"/>
      <c r="EJ44" s="562"/>
      <c r="EK44" s="562"/>
      <c r="EL44" s="562"/>
      <c r="EM44" s="562"/>
      <c r="EN44" s="562"/>
      <c r="EO44" s="562"/>
      <c r="EP44" s="562"/>
      <c r="EQ44" s="562"/>
      <c r="ER44" s="562"/>
      <c r="ES44" s="562"/>
      <c r="ET44" s="562"/>
      <c r="EU44" s="562"/>
      <c r="EV44" s="562"/>
      <c r="EW44" s="562"/>
      <c r="EX44" s="562"/>
      <c r="EY44" s="562"/>
      <c r="EZ44" s="562"/>
      <c r="FA44" s="562"/>
      <c r="FB44" s="562"/>
      <c r="FC44" s="562"/>
      <c r="FD44" s="562"/>
      <c r="FE44" s="562"/>
      <c r="FF44" s="562"/>
      <c r="FG44" s="562"/>
      <c r="FH44" s="562"/>
      <c r="FI44" s="562"/>
      <c r="FJ44" s="562"/>
      <c r="FK44" s="562"/>
      <c r="FL44" s="562"/>
      <c r="FM44" s="562"/>
      <c r="FN44" s="562"/>
      <c r="FO44" s="562"/>
      <c r="FP44" s="562"/>
      <c r="FQ44" s="562"/>
      <c r="FR44" s="562"/>
      <c r="FS44" s="562"/>
      <c r="FT44" s="562"/>
      <c r="FU44" s="562"/>
      <c r="FV44" s="562"/>
      <c r="FW44" s="562"/>
      <c r="FX44" s="562"/>
      <c r="FY44" s="562"/>
      <c r="FZ44" s="562"/>
      <c r="GA44" s="562"/>
      <c r="GB44" s="562"/>
      <c r="GC44" s="562"/>
      <c r="GD44" s="562"/>
      <c r="GE44" s="562"/>
      <c r="GF44" s="562"/>
      <c r="GG44" s="562"/>
      <c r="GH44" s="562"/>
      <c r="GI44" s="562"/>
      <c r="GJ44" s="562"/>
      <c r="GK44" s="562"/>
      <c r="GL44" s="562"/>
      <c r="GM44" s="562"/>
      <c r="GN44" s="562"/>
      <c r="GO44" s="562"/>
      <c r="GP44" s="562"/>
      <c r="GQ44" s="562"/>
      <c r="GR44" s="562"/>
      <c r="GS44" s="562"/>
      <c r="GT44" s="562"/>
      <c r="GU44" s="562"/>
      <c r="GV44" s="562"/>
      <c r="GW44" s="562"/>
      <c r="GX44" s="562"/>
      <c r="GY44" s="562"/>
      <c r="GZ44" s="562"/>
      <c r="HA44" s="562"/>
      <c r="HB44" s="562"/>
      <c r="HC44" s="562"/>
      <c r="HD44" s="562"/>
      <c r="HE44" s="562"/>
      <c r="HF44" s="562"/>
      <c r="HG44" s="562"/>
      <c r="HH44" s="562"/>
      <c r="HI44" s="562"/>
      <c r="HJ44" s="562"/>
      <c r="HK44" s="562"/>
      <c r="HL44" s="562"/>
      <c r="HM44" s="562"/>
      <c r="HN44" s="562"/>
      <c r="HO44" s="562"/>
      <c r="HP44" s="562"/>
      <c r="HQ44" s="562"/>
      <c r="HR44" s="562"/>
      <c r="HS44" s="562"/>
      <c r="HT44" s="562"/>
      <c r="HU44" s="562"/>
      <c r="HV44" s="562"/>
      <c r="HW44" s="562"/>
      <c r="HX44" s="562"/>
      <c r="HY44" s="562"/>
      <c r="HZ44" s="562"/>
      <c r="IA44" s="562"/>
      <c r="IB44" s="562"/>
      <c r="IC44" s="562"/>
      <c r="ID44" s="562"/>
      <c r="IE44" s="562"/>
      <c r="IF44" s="562"/>
      <c r="IG44" s="562"/>
      <c r="IH44" s="562"/>
      <c r="II44" s="562"/>
      <c r="IJ44" s="562"/>
      <c r="IK44" s="562"/>
      <c r="IL44" s="562"/>
      <c r="IM44" s="562"/>
      <c r="IN44" s="562"/>
      <c r="IO44" s="562"/>
      <c r="IP44" s="562"/>
      <c r="IQ44" s="562"/>
      <c r="IR44" s="562"/>
      <c r="IS44" s="562"/>
      <c r="IT44" s="562"/>
      <c r="IU44" s="562"/>
      <c r="IV44" s="562"/>
    </row>
    <row r="45" spans="1:256" s="563" customFormat="1" ht="24.6" hidden="1" x14ac:dyDescent="0.25">
      <c r="A45" s="541"/>
      <c r="B45" s="886"/>
      <c r="C45" s="886"/>
      <c r="D45" s="886"/>
      <c r="E45" s="886"/>
      <c r="F45" s="886"/>
      <c r="G45" s="886"/>
      <c r="H45" s="886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1"/>
      <c r="AF45" s="541"/>
      <c r="AG45" s="541"/>
      <c r="AH45" s="541"/>
      <c r="AI45" s="541"/>
      <c r="AJ45" s="541"/>
      <c r="AK45" s="541"/>
      <c r="AL45" s="541"/>
      <c r="AM45" s="541"/>
      <c r="AN45" s="541"/>
      <c r="AO45" s="389"/>
      <c r="AP45" s="560"/>
      <c r="AQ45" s="560"/>
      <c r="AR45" s="561"/>
      <c r="AS45" s="561"/>
      <c r="AT45" s="561"/>
      <c r="AU45" s="561"/>
      <c r="AV45" s="561"/>
      <c r="AW45" s="561"/>
      <c r="AX45" s="561"/>
      <c r="AY45" s="561"/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  <c r="BM45" s="561"/>
      <c r="BN45" s="561"/>
      <c r="BO45" s="561"/>
      <c r="BP45" s="561"/>
      <c r="BQ45" s="561"/>
      <c r="BR45" s="561"/>
      <c r="BS45" s="561"/>
      <c r="BT45" s="561"/>
      <c r="BU45" s="561"/>
      <c r="BV45" s="561"/>
      <c r="BW45" s="561"/>
      <c r="BX45" s="561"/>
      <c r="BY45" s="561"/>
      <c r="BZ45" s="561"/>
      <c r="CA45" s="561"/>
      <c r="CB45" s="561"/>
      <c r="CC45" s="561"/>
      <c r="CD45" s="561"/>
      <c r="CE45" s="562"/>
      <c r="CF45" s="562"/>
      <c r="CG45" s="562"/>
      <c r="CH45" s="562"/>
      <c r="CI45" s="562"/>
      <c r="CJ45" s="562"/>
      <c r="CK45" s="562"/>
      <c r="CL45" s="562"/>
      <c r="CM45" s="562"/>
      <c r="CN45" s="562"/>
      <c r="CO45" s="562"/>
      <c r="CP45" s="562"/>
      <c r="CQ45" s="562"/>
      <c r="CR45" s="562"/>
      <c r="CS45" s="562"/>
      <c r="CT45" s="562"/>
      <c r="CU45" s="562"/>
      <c r="CV45" s="562"/>
      <c r="CW45" s="562"/>
      <c r="CX45" s="562"/>
      <c r="CY45" s="562"/>
      <c r="CZ45" s="562"/>
      <c r="DA45" s="562"/>
      <c r="DB45" s="562"/>
      <c r="DC45" s="562"/>
      <c r="DD45" s="562"/>
      <c r="DE45" s="562"/>
      <c r="DF45" s="562"/>
      <c r="DG45" s="562"/>
      <c r="DH45" s="562"/>
      <c r="DI45" s="562"/>
      <c r="DJ45" s="562"/>
      <c r="DK45" s="562"/>
      <c r="DL45" s="562"/>
      <c r="DM45" s="562"/>
      <c r="DN45" s="562"/>
      <c r="DO45" s="562"/>
      <c r="DP45" s="562"/>
      <c r="DQ45" s="562"/>
      <c r="DR45" s="562"/>
      <c r="DS45" s="562"/>
      <c r="DT45" s="562"/>
      <c r="DU45" s="562"/>
      <c r="DV45" s="562"/>
      <c r="DW45" s="562"/>
      <c r="DX45" s="562"/>
      <c r="DY45" s="562"/>
      <c r="DZ45" s="562"/>
      <c r="EA45" s="562"/>
      <c r="EB45" s="562"/>
      <c r="EC45" s="562"/>
      <c r="ED45" s="562"/>
      <c r="EE45" s="562"/>
      <c r="EF45" s="562"/>
      <c r="EG45" s="562"/>
      <c r="EH45" s="562"/>
      <c r="EI45" s="562"/>
      <c r="EJ45" s="562"/>
      <c r="EK45" s="562"/>
      <c r="EL45" s="562"/>
      <c r="EM45" s="562"/>
      <c r="EN45" s="562"/>
      <c r="EO45" s="562"/>
      <c r="EP45" s="562"/>
      <c r="EQ45" s="562"/>
      <c r="ER45" s="562"/>
      <c r="ES45" s="562"/>
      <c r="ET45" s="562"/>
      <c r="EU45" s="562"/>
      <c r="EV45" s="562"/>
      <c r="EW45" s="562"/>
      <c r="EX45" s="562"/>
      <c r="EY45" s="562"/>
      <c r="EZ45" s="562"/>
      <c r="FA45" s="562"/>
      <c r="FB45" s="562"/>
      <c r="FC45" s="562"/>
      <c r="FD45" s="562"/>
      <c r="FE45" s="562"/>
      <c r="FF45" s="562"/>
      <c r="FG45" s="562"/>
      <c r="FH45" s="562"/>
      <c r="FI45" s="562"/>
      <c r="FJ45" s="562"/>
      <c r="FK45" s="562"/>
      <c r="FL45" s="562"/>
      <c r="FM45" s="562"/>
      <c r="FN45" s="562"/>
      <c r="FO45" s="562"/>
      <c r="FP45" s="562"/>
      <c r="FQ45" s="562"/>
      <c r="FR45" s="562"/>
      <c r="FS45" s="562"/>
      <c r="FT45" s="562"/>
      <c r="FU45" s="562"/>
      <c r="FV45" s="562"/>
      <c r="FW45" s="562"/>
      <c r="FX45" s="562"/>
      <c r="FY45" s="562"/>
      <c r="FZ45" s="562"/>
      <c r="GA45" s="562"/>
      <c r="GB45" s="562"/>
      <c r="GC45" s="562"/>
      <c r="GD45" s="562"/>
      <c r="GE45" s="562"/>
      <c r="GF45" s="562"/>
      <c r="GG45" s="562"/>
      <c r="GH45" s="562"/>
      <c r="GI45" s="562"/>
      <c r="GJ45" s="562"/>
      <c r="GK45" s="562"/>
      <c r="GL45" s="562"/>
      <c r="GM45" s="562"/>
      <c r="GN45" s="562"/>
      <c r="GO45" s="562"/>
      <c r="GP45" s="562"/>
      <c r="GQ45" s="562"/>
      <c r="GR45" s="562"/>
      <c r="GS45" s="562"/>
      <c r="GT45" s="562"/>
      <c r="GU45" s="562"/>
      <c r="GV45" s="562"/>
      <c r="GW45" s="562"/>
      <c r="GX45" s="562"/>
      <c r="GY45" s="562"/>
      <c r="GZ45" s="562"/>
      <c r="HA45" s="562"/>
      <c r="HB45" s="562"/>
      <c r="HC45" s="562"/>
      <c r="HD45" s="562"/>
      <c r="HE45" s="562"/>
      <c r="HF45" s="562"/>
      <c r="HG45" s="562"/>
      <c r="HH45" s="562"/>
      <c r="HI45" s="562"/>
      <c r="HJ45" s="562"/>
      <c r="HK45" s="562"/>
      <c r="HL45" s="562"/>
      <c r="HM45" s="562"/>
      <c r="HN45" s="562"/>
      <c r="HO45" s="562"/>
      <c r="HP45" s="562"/>
      <c r="HQ45" s="562"/>
      <c r="HR45" s="562"/>
      <c r="HS45" s="562"/>
      <c r="HT45" s="562"/>
      <c r="HU45" s="562"/>
      <c r="HV45" s="562"/>
      <c r="HW45" s="562"/>
      <c r="HX45" s="562"/>
      <c r="HY45" s="562"/>
      <c r="HZ45" s="562"/>
      <c r="IA45" s="562"/>
      <c r="IB45" s="562"/>
      <c r="IC45" s="562"/>
      <c r="ID45" s="562"/>
      <c r="IE45" s="562"/>
      <c r="IF45" s="562"/>
      <c r="IG45" s="562"/>
      <c r="IH45" s="562"/>
      <c r="II45" s="562"/>
      <c r="IJ45" s="562"/>
      <c r="IK45" s="562"/>
      <c r="IL45" s="562"/>
      <c r="IM45" s="562"/>
      <c r="IN45" s="562"/>
      <c r="IO45" s="562"/>
      <c r="IP45" s="562"/>
      <c r="IQ45" s="562"/>
      <c r="IR45" s="562"/>
      <c r="IS45" s="562"/>
      <c r="IT45" s="562"/>
      <c r="IU45" s="562"/>
      <c r="IV45" s="562"/>
    </row>
    <row r="46" spans="1:256" s="563" customFormat="1" ht="24.6" hidden="1" x14ac:dyDescent="0.25">
      <c r="A46" s="541"/>
      <c r="B46" s="887"/>
      <c r="C46" s="887"/>
      <c r="D46" s="887"/>
      <c r="E46" s="887"/>
      <c r="F46" s="887"/>
      <c r="G46" s="887"/>
      <c r="H46" s="887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541"/>
      <c r="W46" s="541"/>
      <c r="X46" s="541"/>
      <c r="Y46" s="541"/>
      <c r="Z46" s="541"/>
      <c r="AA46" s="541"/>
      <c r="AB46" s="541"/>
      <c r="AC46" s="541"/>
      <c r="AD46" s="541"/>
      <c r="AE46" s="541"/>
      <c r="AF46" s="541"/>
      <c r="AG46" s="541"/>
      <c r="AH46" s="541"/>
      <c r="AI46" s="541"/>
      <c r="AJ46" s="541"/>
      <c r="AK46" s="541"/>
      <c r="AL46" s="541"/>
      <c r="AM46" s="541"/>
      <c r="AN46" s="541"/>
      <c r="AO46" s="389"/>
      <c r="AP46" s="560"/>
      <c r="AQ46" s="560"/>
      <c r="AR46" s="561"/>
      <c r="AS46" s="561"/>
      <c r="AT46" s="561"/>
      <c r="AU46" s="561"/>
      <c r="AV46" s="561"/>
      <c r="AW46" s="561"/>
      <c r="AX46" s="561"/>
      <c r="AY46" s="561"/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  <c r="BK46" s="561"/>
      <c r="BL46" s="561"/>
      <c r="BM46" s="561"/>
      <c r="BN46" s="561"/>
      <c r="BO46" s="561"/>
      <c r="BP46" s="561"/>
      <c r="BQ46" s="561"/>
      <c r="BR46" s="561"/>
      <c r="BS46" s="561"/>
      <c r="BT46" s="561"/>
      <c r="BU46" s="561"/>
      <c r="BV46" s="561"/>
      <c r="BW46" s="561"/>
      <c r="BX46" s="561"/>
      <c r="BY46" s="561"/>
      <c r="BZ46" s="561"/>
      <c r="CA46" s="561"/>
      <c r="CB46" s="561"/>
      <c r="CC46" s="561"/>
      <c r="CD46" s="561"/>
      <c r="CE46" s="562"/>
      <c r="CF46" s="562"/>
      <c r="CG46" s="562"/>
      <c r="CH46" s="562"/>
      <c r="CI46" s="562"/>
      <c r="CJ46" s="562"/>
      <c r="CK46" s="562"/>
      <c r="CL46" s="562"/>
      <c r="CM46" s="562"/>
      <c r="CN46" s="562"/>
      <c r="CO46" s="562"/>
      <c r="CP46" s="562"/>
      <c r="CQ46" s="562"/>
      <c r="CR46" s="562"/>
      <c r="CS46" s="562"/>
      <c r="CT46" s="562"/>
      <c r="CU46" s="562"/>
      <c r="CV46" s="562"/>
      <c r="CW46" s="562"/>
      <c r="CX46" s="562"/>
      <c r="CY46" s="562"/>
      <c r="CZ46" s="562"/>
      <c r="DA46" s="562"/>
      <c r="DB46" s="562"/>
      <c r="DC46" s="562"/>
      <c r="DD46" s="562"/>
      <c r="DE46" s="562"/>
      <c r="DF46" s="562"/>
      <c r="DG46" s="562"/>
      <c r="DH46" s="562"/>
      <c r="DI46" s="562"/>
      <c r="DJ46" s="562"/>
      <c r="DK46" s="562"/>
      <c r="DL46" s="562"/>
      <c r="DM46" s="562"/>
      <c r="DN46" s="562"/>
      <c r="DO46" s="562"/>
      <c r="DP46" s="562"/>
      <c r="DQ46" s="562"/>
      <c r="DR46" s="562"/>
      <c r="DS46" s="562"/>
      <c r="DT46" s="562"/>
      <c r="DU46" s="562"/>
      <c r="DV46" s="562"/>
      <c r="DW46" s="562"/>
      <c r="DX46" s="562"/>
      <c r="DY46" s="562"/>
      <c r="DZ46" s="562"/>
      <c r="EA46" s="562"/>
      <c r="EB46" s="562"/>
      <c r="EC46" s="562"/>
      <c r="ED46" s="562"/>
      <c r="EE46" s="562"/>
      <c r="EF46" s="562"/>
      <c r="EG46" s="562"/>
      <c r="EH46" s="562"/>
      <c r="EI46" s="562"/>
      <c r="EJ46" s="562"/>
      <c r="EK46" s="562"/>
      <c r="EL46" s="562"/>
      <c r="EM46" s="562"/>
      <c r="EN46" s="562"/>
      <c r="EO46" s="562"/>
      <c r="EP46" s="562"/>
      <c r="EQ46" s="562"/>
      <c r="ER46" s="562"/>
      <c r="ES46" s="562"/>
      <c r="ET46" s="562"/>
      <c r="EU46" s="562"/>
      <c r="EV46" s="562"/>
      <c r="EW46" s="562"/>
      <c r="EX46" s="562"/>
      <c r="EY46" s="562"/>
      <c r="EZ46" s="562"/>
      <c r="FA46" s="562"/>
      <c r="FB46" s="562"/>
      <c r="FC46" s="562"/>
      <c r="FD46" s="562"/>
      <c r="FE46" s="562"/>
      <c r="FF46" s="562"/>
      <c r="FG46" s="562"/>
      <c r="FH46" s="562"/>
      <c r="FI46" s="562"/>
      <c r="FJ46" s="562"/>
      <c r="FK46" s="562"/>
      <c r="FL46" s="562"/>
      <c r="FM46" s="562"/>
      <c r="FN46" s="562"/>
      <c r="FO46" s="562"/>
      <c r="FP46" s="562"/>
      <c r="FQ46" s="562"/>
      <c r="FR46" s="562"/>
      <c r="FS46" s="562"/>
      <c r="FT46" s="562"/>
      <c r="FU46" s="562"/>
      <c r="FV46" s="562"/>
      <c r="FW46" s="562"/>
      <c r="FX46" s="562"/>
      <c r="FY46" s="562"/>
      <c r="FZ46" s="562"/>
      <c r="GA46" s="562"/>
      <c r="GB46" s="562"/>
      <c r="GC46" s="562"/>
      <c r="GD46" s="562"/>
      <c r="GE46" s="562"/>
      <c r="GF46" s="562"/>
      <c r="GG46" s="562"/>
      <c r="GH46" s="562"/>
      <c r="GI46" s="562"/>
      <c r="GJ46" s="562"/>
      <c r="GK46" s="562"/>
      <c r="GL46" s="562"/>
      <c r="GM46" s="562"/>
      <c r="GN46" s="562"/>
      <c r="GO46" s="562"/>
      <c r="GP46" s="562"/>
      <c r="GQ46" s="562"/>
      <c r="GR46" s="562"/>
      <c r="GS46" s="562"/>
      <c r="GT46" s="562"/>
      <c r="GU46" s="562"/>
      <c r="GV46" s="562"/>
      <c r="GW46" s="562"/>
      <c r="GX46" s="562"/>
      <c r="GY46" s="562"/>
      <c r="GZ46" s="562"/>
      <c r="HA46" s="562"/>
      <c r="HB46" s="562"/>
      <c r="HC46" s="562"/>
      <c r="HD46" s="562"/>
      <c r="HE46" s="562"/>
      <c r="HF46" s="562"/>
      <c r="HG46" s="562"/>
      <c r="HH46" s="562"/>
      <c r="HI46" s="562"/>
      <c r="HJ46" s="562"/>
      <c r="HK46" s="562"/>
      <c r="HL46" s="562"/>
      <c r="HM46" s="562"/>
      <c r="HN46" s="562"/>
      <c r="HO46" s="562"/>
      <c r="HP46" s="562"/>
      <c r="HQ46" s="562"/>
      <c r="HR46" s="562"/>
      <c r="HS46" s="562"/>
      <c r="HT46" s="562"/>
      <c r="HU46" s="562"/>
      <c r="HV46" s="562"/>
      <c r="HW46" s="562"/>
      <c r="HX46" s="562"/>
      <c r="HY46" s="562"/>
      <c r="HZ46" s="562"/>
      <c r="IA46" s="562"/>
      <c r="IB46" s="562"/>
      <c r="IC46" s="562"/>
      <c r="ID46" s="562"/>
      <c r="IE46" s="562"/>
      <c r="IF46" s="562"/>
      <c r="IG46" s="562"/>
      <c r="IH46" s="562"/>
      <c r="II46" s="562"/>
      <c r="IJ46" s="562"/>
      <c r="IK46" s="562"/>
      <c r="IL46" s="562"/>
      <c r="IM46" s="562"/>
      <c r="IN46" s="562"/>
      <c r="IO46" s="562"/>
      <c r="IP46" s="562"/>
      <c r="IQ46" s="562"/>
      <c r="IR46" s="562"/>
      <c r="IS46" s="562"/>
      <c r="IT46" s="562"/>
      <c r="IU46" s="562"/>
      <c r="IV46" s="562"/>
    </row>
    <row r="47" spans="1:256" ht="24.6" hidden="1" x14ac:dyDescent="0.25">
      <c r="A47" s="389" t="s">
        <v>2</v>
      </c>
      <c r="B47" s="389" t="s">
        <v>4</v>
      </c>
      <c r="C47" s="676" t="s">
        <v>7</v>
      </c>
      <c r="D47" s="389" t="s">
        <v>9</v>
      </c>
      <c r="E47" s="882" t="s">
        <v>10</v>
      </c>
      <c r="F47" s="883"/>
      <c r="G47" s="882" t="s">
        <v>262</v>
      </c>
      <c r="H47" s="883"/>
      <c r="I47" s="864" t="s">
        <v>215</v>
      </c>
      <c r="J47" s="865"/>
      <c r="K47" s="864" t="s">
        <v>13</v>
      </c>
      <c r="L47" s="865"/>
      <c r="M47" s="864" t="s">
        <v>14</v>
      </c>
      <c r="N47" s="865"/>
      <c r="O47" s="677"/>
      <c r="P47" s="389"/>
      <c r="Q47" s="389"/>
      <c r="R47" s="389"/>
      <c r="S47" s="389"/>
      <c r="T47" s="389"/>
      <c r="U47" s="675"/>
      <c r="V47" s="675"/>
      <c r="W47" s="675"/>
      <c r="X47" s="675"/>
      <c r="Y47" s="675"/>
      <c r="Z47" s="675"/>
      <c r="AA47" s="675"/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  <c r="AL47" s="875" t="s">
        <v>217</v>
      </c>
      <c r="AM47" s="875"/>
      <c r="AN47" s="875" t="s">
        <v>218</v>
      </c>
      <c r="AO47" s="875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1"/>
      <c r="BH47" s="551"/>
      <c r="BI47" s="551"/>
      <c r="BJ47" s="551"/>
      <c r="BK47" s="551"/>
      <c r="BL47" s="551"/>
      <c r="BM47" s="551"/>
      <c r="BN47" s="551"/>
      <c r="BO47" s="551"/>
      <c r="BP47" s="551"/>
      <c r="BQ47" s="551"/>
      <c r="BR47" s="551"/>
      <c r="BS47" s="551"/>
      <c r="BT47" s="551"/>
      <c r="BU47" s="551"/>
      <c r="BV47" s="551"/>
      <c r="BW47" s="551"/>
      <c r="BX47" s="551"/>
      <c r="BY47" s="551"/>
      <c r="BZ47" s="551"/>
      <c r="CA47" s="551"/>
      <c r="CB47" s="551"/>
      <c r="CC47" s="551"/>
      <c r="CD47" s="551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2"/>
      <c r="CP47" s="552"/>
      <c r="CQ47" s="552"/>
      <c r="CR47" s="552"/>
      <c r="CS47" s="552"/>
      <c r="CT47" s="552"/>
      <c r="CU47" s="552"/>
      <c r="CV47" s="552"/>
      <c r="CW47" s="552"/>
      <c r="CX47" s="552"/>
      <c r="CY47" s="552"/>
      <c r="CZ47" s="552"/>
      <c r="DA47" s="552"/>
      <c r="DB47" s="552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2"/>
      <c r="DN47" s="552"/>
      <c r="DO47" s="552"/>
      <c r="DP47" s="552"/>
      <c r="DQ47" s="552"/>
      <c r="DR47" s="552"/>
      <c r="DS47" s="552"/>
      <c r="DT47" s="552"/>
      <c r="DU47" s="552"/>
      <c r="DV47" s="552"/>
      <c r="DW47" s="552"/>
      <c r="DX47" s="552"/>
      <c r="DY47" s="552"/>
      <c r="DZ47" s="552"/>
      <c r="EA47" s="552"/>
      <c r="EB47" s="552"/>
      <c r="EC47" s="552"/>
      <c r="ED47" s="552"/>
      <c r="EE47" s="552"/>
      <c r="EF47" s="552"/>
      <c r="EG47" s="552"/>
      <c r="EH47" s="552"/>
      <c r="EI47" s="552"/>
      <c r="EJ47" s="552"/>
      <c r="EK47" s="552"/>
      <c r="EL47" s="552"/>
      <c r="EM47" s="552"/>
      <c r="EN47" s="552"/>
      <c r="EO47" s="552"/>
      <c r="EP47" s="552"/>
      <c r="EQ47" s="552"/>
      <c r="ER47" s="552"/>
      <c r="ES47" s="552"/>
      <c r="ET47" s="552"/>
      <c r="EU47" s="552"/>
      <c r="EV47" s="552"/>
      <c r="EW47" s="552"/>
      <c r="EX47" s="552"/>
      <c r="EY47" s="552"/>
      <c r="EZ47" s="552"/>
      <c r="FA47" s="552"/>
      <c r="FB47" s="552"/>
      <c r="FC47" s="552"/>
      <c r="FD47" s="552"/>
      <c r="FE47" s="552"/>
      <c r="FF47" s="552"/>
      <c r="FG47" s="552"/>
      <c r="FH47" s="552"/>
      <c r="FI47" s="552"/>
      <c r="FJ47" s="552"/>
      <c r="FK47" s="552"/>
      <c r="FL47" s="552"/>
      <c r="FM47" s="552"/>
      <c r="FN47" s="552"/>
      <c r="FO47" s="552"/>
      <c r="FP47" s="552"/>
      <c r="FQ47" s="552"/>
      <c r="FR47" s="552"/>
      <c r="FS47" s="552"/>
      <c r="FT47" s="552"/>
      <c r="FU47" s="552"/>
      <c r="FV47" s="552"/>
      <c r="FW47" s="552"/>
      <c r="FX47" s="552"/>
      <c r="FY47" s="552"/>
      <c r="FZ47" s="552"/>
      <c r="GA47" s="552"/>
      <c r="GB47" s="552"/>
      <c r="GC47" s="552"/>
      <c r="GD47" s="552"/>
      <c r="GE47" s="552"/>
      <c r="GF47" s="552"/>
      <c r="GG47" s="552"/>
      <c r="GH47" s="552"/>
      <c r="GI47" s="552"/>
      <c r="GJ47" s="552"/>
      <c r="GK47" s="552"/>
      <c r="GL47" s="552"/>
      <c r="GM47" s="552"/>
      <c r="GN47" s="552"/>
      <c r="GO47" s="552"/>
      <c r="GP47" s="552"/>
      <c r="GQ47" s="552"/>
      <c r="GR47" s="552"/>
      <c r="GS47" s="552"/>
      <c r="GT47" s="552"/>
      <c r="GU47" s="552"/>
      <c r="GV47" s="552"/>
      <c r="GW47" s="552"/>
      <c r="GX47" s="552"/>
      <c r="GY47" s="552"/>
      <c r="GZ47" s="552"/>
      <c r="HA47" s="552"/>
      <c r="HB47" s="552"/>
      <c r="HC47" s="552"/>
      <c r="HD47" s="552"/>
      <c r="HE47" s="552"/>
      <c r="HF47" s="552"/>
      <c r="HG47" s="552"/>
      <c r="HH47" s="552"/>
      <c r="HI47" s="552"/>
      <c r="HJ47" s="552"/>
      <c r="HK47" s="552"/>
      <c r="HL47" s="552"/>
      <c r="HM47" s="552"/>
      <c r="HN47" s="552"/>
      <c r="HO47" s="552"/>
      <c r="HP47" s="552"/>
      <c r="HQ47" s="552"/>
      <c r="HR47" s="552"/>
      <c r="HS47" s="552"/>
      <c r="HT47" s="552"/>
      <c r="HU47" s="552"/>
      <c r="HV47" s="552"/>
      <c r="HW47" s="552"/>
      <c r="HX47" s="552"/>
      <c r="HY47" s="552"/>
      <c r="HZ47" s="552"/>
      <c r="IA47" s="552"/>
      <c r="IB47" s="552"/>
      <c r="IC47" s="552"/>
      <c r="ID47" s="552"/>
      <c r="IE47" s="552"/>
      <c r="IF47" s="552"/>
      <c r="IG47" s="552"/>
      <c r="IH47" s="552"/>
      <c r="II47" s="552"/>
      <c r="IJ47" s="552"/>
      <c r="IK47" s="552"/>
      <c r="IL47" s="552"/>
      <c r="IM47" s="552"/>
      <c r="IN47" s="552"/>
      <c r="IO47" s="552"/>
      <c r="IP47" s="552"/>
      <c r="IQ47" s="552"/>
      <c r="IR47" s="552"/>
      <c r="IS47" s="552"/>
      <c r="IT47" s="552"/>
      <c r="IU47" s="552"/>
      <c r="IV47" s="552"/>
    </row>
    <row r="48" spans="1:256" ht="24.6" hidden="1" x14ac:dyDescent="0.4">
      <c r="A48" s="832">
        <v>1</v>
      </c>
      <c r="B48" s="747" t="s">
        <v>372</v>
      </c>
      <c r="C48" s="807"/>
      <c r="D48" s="620">
        <f t="shared" ref="D48:D57" si="34">AO48</f>
        <v>0</v>
      </c>
      <c r="E48" s="733"/>
      <c r="F48" s="807"/>
      <c r="G48" s="808"/>
      <c r="H48" s="808"/>
      <c r="I48" s="807"/>
      <c r="J48" s="807"/>
      <c r="K48" s="807"/>
      <c r="L48" s="807"/>
      <c r="M48" s="620">
        <f>E48+I48+K48</f>
        <v>0</v>
      </c>
      <c r="N48" s="620">
        <f t="shared" ref="N48:N68" si="35">F48+J48+L48</f>
        <v>0</v>
      </c>
      <c r="O48" s="733"/>
      <c r="P48" s="734"/>
      <c r="Q48" s="734"/>
      <c r="R48" s="734"/>
      <c r="S48" s="734"/>
      <c r="T48" s="734"/>
      <c r="U48" s="736"/>
      <c r="V48" s="736"/>
      <c r="W48" s="736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833"/>
      <c r="AM48" s="833"/>
      <c r="AN48" s="621">
        <f t="shared" ref="AN48:AN57" si="36">M48+AL48</f>
        <v>0</v>
      </c>
      <c r="AO48" s="620">
        <f t="shared" ref="AO48:AO57" si="37">N48+AM48</f>
        <v>0</v>
      </c>
      <c r="AP48" s="390"/>
      <c r="AQ48" s="390"/>
      <c r="AR48" s="542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  <c r="BC48" s="542"/>
      <c r="BD48" s="542"/>
      <c r="BE48" s="542"/>
      <c r="BF48" s="542"/>
      <c r="BG48" s="542"/>
      <c r="BH48" s="542"/>
      <c r="BI48" s="542"/>
      <c r="BJ48" s="542"/>
      <c r="BK48" s="542"/>
      <c r="BL48" s="542"/>
      <c r="BM48" s="542"/>
      <c r="BN48" s="542"/>
      <c r="BO48" s="542"/>
      <c r="BP48" s="542"/>
      <c r="BQ48" s="542"/>
      <c r="BR48" s="542"/>
      <c r="BS48" s="542"/>
      <c r="BT48" s="542"/>
      <c r="BU48" s="542"/>
      <c r="BV48" s="542"/>
      <c r="BW48" s="542"/>
      <c r="BX48" s="542"/>
      <c r="BY48" s="542"/>
      <c r="BZ48" s="542"/>
      <c r="CA48" s="542"/>
      <c r="CB48" s="542"/>
      <c r="CC48" s="542"/>
      <c r="CD48" s="542"/>
    </row>
    <row r="49" spans="1:82" ht="36" hidden="1" customHeight="1" x14ac:dyDescent="0.4">
      <c r="A49" s="391">
        <v>2</v>
      </c>
      <c r="B49" s="739" t="s">
        <v>373</v>
      </c>
      <c r="C49" s="732"/>
      <c r="D49" s="620">
        <f t="shared" si="34"/>
        <v>0</v>
      </c>
      <c r="E49" s="802"/>
      <c r="F49" s="732"/>
      <c r="G49" s="386"/>
      <c r="H49" s="386"/>
      <c r="I49" s="732"/>
      <c r="J49" s="732"/>
      <c r="K49" s="732"/>
      <c r="L49" s="732"/>
      <c r="M49" s="620">
        <f>E49+I49+K49</f>
        <v>0</v>
      </c>
      <c r="N49" s="620">
        <f t="shared" si="35"/>
        <v>0</v>
      </c>
      <c r="O49" s="733"/>
      <c r="P49" s="734"/>
      <c r="Q49" s="734"/>
      <c r="R49" s="734"/>
      <c r="S49" s="734"/>
      <c r="T49" s="734"/>
      <c r="U49" s="735"/>
      <c r="V49" s="735"/>
      <c r="W49" s="736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620"/>
      <c r="AM49" s="620"/>
      <c r="AN49" s="621">
        <f t="shared" si="36"/>
        <v>0</v>
      </c>
      <c r="AO49" s="620">
        <f t="shared" si="37"/>
        <v>0</v>
      </c>
      <c r="AP49" s="390"/>
      <c r="AQ49" s="390"/>
      <c r="AR49" s="542"/>
      <c r="AS49" s="542"/>
      <c r="AT49" s="542"/>
      <c r="AU49" s="542"/>
      <c r="AV49" s="542"/>
      <c r="AW49" s="542"/>
      <c r="AX49" s="542"/>
      <c r="AY49" s="542"/>
      <c r="AZ49" s="542"/>
      <c r="BA49" s="542"/>
      <c r="BB49" s="542"/>
      <c r="BC49" s="542"/>
      <c r="BD49" s="542"/>
      <c r="BE49" s="542"/>
      <c r="BF49" s="542"/>
      <c r="BG49" s="542"/>
      <c r="BH49" s="542"/>
      <c r="BI49" s="542"/>
      <c r="BJ49" s="542"/>
      <c r="BK49" s="542"/>
      <c r="BL49" s="542"/>
      <c r="BM49" s="542"/>
      <c r="BN49" s="542"/>
      <c r="BO49" s="542"/>
      <c r="BP49" s="542"/>
      <c r="BQ49" s="542"/>
      <c r="BR49" s="542"/>
      <c r="BS49" s="542"/>
      <c r="BT49" s="542"/>
      <c r="BU49" s="542"/>
      <c r="BV49" s="542"/>
      <c r="BW49" s="542"/>
      <c r="BX49" s="542"/>
      <c r="BY49" s="542"/>
      <c r="BZ49" s="542"/>
      <c r="CA49" s="542"/>
      <c r="CB49" s="542"/>
      <c r="CC49" s="542"/>
      <c r="CD49" s="542"/>
    </row>
    <row r="50" spans="1:82" ht="24.6" hidden="1" x14ac:dyDescent="0.4">
      <c r="A50" s="391">
        <v>3</v>
      </c>
      <c r="B50" s="739" t="s">
        <v>374</v>
      </c>
      <c r="C50" s="732"/>
      <c r="D50" s="620">
        <f t="shared" si="34"/>
        <v>0</v>
      </c>
      <c r="E50" s="802"/>
      <c r="F50" s="732"/>
      <c r="G50" s="386"/>
      <c r="H50" s="386"/>
      <c r="I50" s="732"/>
      <c r="J50" s="732"/>
      <c r="K50" s="732"/>
      <c r="L50" s="732"/>
      <c r="M50" s="620">
        <f t="shared" ref="M50:M68" si="38">E50+I50+K50</f>
        <v>0</v>
      </c>
      <c r="N50" s="620">
        <f t="shared" si="35"/>
        <v>0</v>
      </c>
      <c r="O50" s="733"/>
      <c r="P50" s="734"/>
      <c r="Q50" s="734"/>
      <c r="R50" s="734"/>
      <c r="S50" s="734"/>
      <c r="T50" s="734"/>
      <c r="U50" s="735"/>
      <c r="V50" s="735"/>
      <c r="W50" s="736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620"/>
      <c r="AM50" s="620"/>
      <c r="AN50" s="621">
        <f t="shared" si="36"/>
        <v>0</v>
      </c>
      <c r="AO50" s="620">
        <f t="shared" si="37"/>
        <v>0</v>
      </c>
      <c r="AP50" s="390"/>
      <c r="AQ50" s="390"/>
      <c r="AR50" s="542"/>
      <c r="AS50" s="542"/>
      <c r="AT50" s="542"/>
      <c r="AU50" s="542"/>
      <c r="AV50" s="542"/>
      <c r="AW50" s="542"/>
      <c r="AX50" s="542"/>
      <c r="AY50" s="542"/>
      <c r="AZ50" s="542"/>
      <c r="BA50" s="542"/>
      <c r="BB50" s="542"/>
      <c r="BC50" s="542"/>
      <c r="BD50" s="542"/>
      <c r="BE50" s="542"/>
      <c r="BF50" s="542"/>
      <c r="BG50" s="542"/>
      <c r="BH50" s="542"/>
      <c r="BI50" s="542"/>
      <c r="BJ50" s="542"/>
      <c r="BK50" s="542"/>
      <c r="BL50" s="542"/>
      <c r="BM50" s="542"/>
      <c r="BN50" s="542"/>
      <c r="BO50" s="542"/>
      <c r="BP50" s="542"/>
      <c r="BQ50" s="542"/>
      <c r="BR50" s="542"/>
      <c r="BS50" s="542"/>
      <c r="BT50" s="542"/>
      <c r="BU50" s="542"/>
      <c r="BV50" s="542"/>
      <c r="BW50" s="542"/>
      <c r="BX50" s="542"/>
      <c r="BY50" s="542"/>
      <c r="BZ50" s="542"/>
      <c r="CA50" s="542"/>
      <c r="CB50" s="542"/>
      <c r="CC50" s="542"/>
      <c r="CD50" s="542"/>
    </row>
    <row r="51" spans="1:82" ht="24.6" hidden="1" x14ac:dyDescent="0.4">
      <c r="A51" s="391">
        <v>4</v>
      </c>
      <c r="B51" s="739" t="s">
        <v>375</v>
      </c>
      <c r="C51" s="732"/>
      <c r="D51" s="620">
        <f t="shared" si="34"/>
        <v>0</v>
      </c>
      <c r="E51" s="802"/>
      <c r="F51" s="732"/>
      <c r="G51" s="386"/>
      <c r="H51" s="386"/>
      <c r="I51" s="732"/>
      <c r="J51" s="732"/>
      <c r="K51" s="732"/>
      <c r="L51" s="732"/>
      <c r="M51" s="620">
        <f t="shared" si="38"/>
        <v>0</v>
      </c>
      <c r="N51" s="620">
        <f t="shared" si="35"/>
        <v>0</v>
      </c>
      <c r="O51" s="733"/>
      <c r="P51" s="734"/>
      <c r="Q51" s="734"/>
      <c r="R51" s="734"/>
      <c r="S51" s="734"/>
      <c r="T51" s="734"/>
      <c r="U51" s="735"/>
      <c r="V51" s="735"/>
      <c r="W51" s="736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620"/>
      <c r="AM51" s="620"/>
      <c r="AN51" s="621">
        <f t="shared" si="36"/>
        <v>0</v>
      </c>
      <c r="AO51" s="620">
        <f t="shared" si="37"/>
        <v>0</v>
      </c>
      <c r="AP51" s="390"/>
      <c r="AQ51" s="390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2"/>
      <c r="BG51" s="542"/>
      <c r="BH51" s="542"/>
      <c r="BI51" s="542"/>
      <c r="BJ51" s="542"/>
      <c r="BK51" s="542"/>
      <c r="BL51" s="542"/>
      <c r="BM51" s="542"/>
      <c r="BN51" s="542"/>
      <c r="BO51" s="542"/>
      <c r="BP51" s="542"/>
      <c r="BQ51" s="542"/>
      <c r="BR51" s="542"/>
      <c r="BS51" s="542"/>
      <c r="BT51" s="542"/>
      <c r="BU51" s="542"/>
      <c r="BV51" s="542"/>
      <c r="BW51" s="542"/>
      <c r="BX51" s="542"/>
      <c r="BY51" s="542"/>
      <c r="BZ51" s="542"/>
      <c r="CA51" s="542"/>
      <c r="CB51" s="542"/>
      <c r="CC51" s="542"/>
      <c r="CD51" s="542"/>
    </row>
    <row r="52" spans="1:82" ht="24.6" hidden="1" x14ac:dyDescent="0.4">
      <c r="A52" s="391">
        <v>5</v>
      </c>
      <c r="B52" s="739" t="s">
        <v>376</v>
      </c>
      <c r="C52" s="732"/>
      <c r="D52" s="620">
        <f t="shared" si="34"/>
        <v>0</v>
      </c>
      <c r="E52" s="802"/>
      <c r="F52" s="732"/>
      <c r="G52" s="386"/>
      <c r="H52" s="386"/>
      <c r="I52" s="732"/>
      <c r="J52" s="732"/>
      <c r="K52" s="732"/>
      <c r="L52" s="732"/>
      <c r="M52" s="620">
        <f t="shared" si="38"/>
        <v>0</v>
      </c>
      <c r="N52" s="620">
        <f t="shared" si="35"/>
        <v>0</v>
      </c>
      <c r="O52" s="733"/>
      <c r="P52" s="734"/>
      <c r="Q52" s="734"/>
      <c r="R52" s="734"/>
      <c r="S52" s="734"/>
      <c r="T52" s="734"/>
      <c r="U52" s="735"/>
      <c r="V52" s="735"/>
      <c r="W52" s="736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620"/>
      <c r="AM52" s="620"/>
      <c r="AN52" s="621">
        <f t="shared" si="36"/>
        <v>0</v>
      </c>
      <c r="AO52" s="620">
        <f t="shared" si="37"/>
        <v>0</v>
      </c>
      <c r="AP52" s="390"/>
      <c r="AQ52" s="390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542"/>
      <c r="BD52" s="542"/>
      <c r="BE52" s="542"/>
      <c r="BF52" s="542"/>
      <c r="BG52" s="542"/>
      <c r="BH52" s="542"/>
      <c r="BI52" s="542"/>
      <c r="BJ52" s="542"/>
      <c r="BK52" s="542"/>
      <c r="BL52" s="542"/>
      <c r="BM52" s="542"/>
      <c r="BN52" s="542"/>
      <c r="BO52" s="542"/>
      <c r="BP52" s="542"/>
      <c r="BQ52" s="542"/>
      <c r="BR52" s="542"/>
      <c r="BS52" s="542"/>
      <c r="BT52" s="542"/>
      <c r="BU52" s="542"/>
      <c r="BV52" s="542"/>
      <c r="BW52" s="542"/>
      <c r="BX52" s="542"/>
      <c r="BY52" s="542"/>
      <c r="BZ52" s="542"/>
      <c r="CA52" s="542"/>
      <c r="CB52" s="542"/>
      <c r="CC52" s="542"/>
      <c r="CD52" s="542"/>
    </row>
    <row r="53" spans="1:82" ht="24.6" hidden="1" x14ac:dyDescent="0.4">
      <c r="A53" s="391">
        <v>6</v>
      </c>
      <c r="B53" s="739" t="s">
        <v>377</v>
      </c>
      <c r="C53" s="732"/>
      <c r="D53" s="620">
        <f t="shared" si="34"/>
        <v>0</v>
      </c>
      <c r="E53" s="802"/>
      <c r="F53" s="732"/>
      <c r="G53" s="386"/>
      <c r="H53" s="386"/>
      <c r="I53" s="732"/>
      <c r="J53" s="732"/>
      <c r="K53" s="732"/>
      <c r="L53" s="732"/>
      <c r="M53" s="620">
        <f t="shared" si="38"/>
        <v>0</v>
      </c>
      <c r="N53" s="620">
        <f t="shared" si="35"/>
        <v>0</v>
      </c>
      <c r="O53" s="733"/>
      <c r="P53" s="734"/>
      <c r="Q53" s="734"/>
      <c r="R53" s="734"/>
      <c r="S53" s="734"/>
      <c r="T53" s="734"/>
      <c r="U53" s="735"/>
      <c r="V53" s="735"/>
      <c r="W53" s="736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620"/>
      <c r="AM53" s="620"/>
      <c r="AN53" s="621">
        <f t="shared" si="36"/>
        <v>0</v>
      </c>
      <c r="AO53" s="620">
        <f t="shared" si="37"/>
        <v>0</v>
      </c>
      <c r="AP53" s="390"/>
      <c r="AQ53" s="390"/>
      <c r="AR53" s="542"/>
      <c r="AS53" s="542"/>
      <c r="AT53" s="542"/>
      <c r="AU53" s="542"/>
      <c r="AV53" s="542"/>
      <c r="AW53" s="542"/>
      <c r="AX53" s="542"/>
      <c r="AY53" s="542"/>
      <c r="AZ53" s="542"/>
      <c r="BA53" s="542"/>
      <c r="BB53" s="542"/>
      <c r="BC53" s="542"/>
      <c r="BD53" s="542"/>
      <c r="BE53" s="542"/>
      <c r="BF53" s="542"/>
      <c r="BG53" s="542"/>
      <c r="BH53" s="542"/>
      <c r="BI53" s="542"/>
      <c r="BJ53" s="542"/>
      <c r="BK53" s="542"/>
      <c r="BL53" s="542"/>
      <c r="BM53" s="542"/>
      <c r="BN53" s="542"/>
      <c r="BO53" s="542"/>
      <c r="BP53" s="542"/>
      <c r="BQ53" s="542"/>
      <c r="BR53" s="542"/>
      <c r="BS53" s="542"/>
      <c r="BT53" s="542"/>
      <c r="BU53" s="542"/>
      <c r="BV53" s="542"/>
      <c r="BW53" s="542"/>
      <c r="BX53" s="542"/>
      <c r="BY53" s="542"/>
      <c r="BZ53" s="542"/>
      <c r="CA53" s="542"/>
      <c r="CB53" s="542"/>
      <c r="CC53" s="542"/>
      <c r="CD53" s="542"/>
    </row>
    <row r="54" spans="1:82" ht="24.6" hidden="1" x14ac:dyDescent="0.4">
      <c r="A54" s="391">
        <v>7</v>
      </c>
      <c r="B54" s="739" t="s">
        <v>378</v>
      </c>
      <c r="C54" s="732"/>
      <c r="D54" s="620">
        <f t="shared" si="34"/>
        <v>0</v>
      </c>
      <c r="E54" s="802"/>
      <c r="F54" s="732"/>
      <c r="G54" s="386"/>
      <c r="H54" s="386"/>
      <c r="I54" s="732"/>
      <c r="J54" s="732"/>
      <c r="K54" s="732"/>
      <c r="L54" s="732"/>
      <c r="M54" s="620">
        <f t="shared" ref="M54" si="39">E54+I54+K54</f>
        <v>0</v>
      </c>
      <c r="N54" s="620">
        <f t="shared" si="35"/>
        <v>0</v>
      </c>
      <c r="O54" s="733"/>
      <c r="P54" s="734"/>
      <c r="Q54" s="734"/>
      <c r="R54" s="734"/>
      <c r="S54" s="734"/>
      <c r="T54" s="734"/>
      <c r="U54" s="735"/>
      <c r="V54" s="735"/>
      <c r="W54" s="736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620"/>
      <c r="AM54" s="620"/>
      <c r="AN54" s="621">
        <f t="shared" si="36"/>
        <v>0</v>
      </c>
      <c r="AO54" s="620">
        <f t="shared" si="37"/>
        <v>0</v>
      </c>
      <c r="AP54" s="390"/>
      <c r="AQ54" s="390"/>
      <c r="AR54" s="542"/>
      <c r="AS54" s="542"/>
      <c r="AT54" s="542"/>
      <c r="AU54" s="542"/>
      <c r="AV54" s="542"/>
      <c r="AW54" s="542"/>
      <c r="AX54" s="542"/>
      <c r="AY54" s="542"/>
      <c r="AZ54" s="542"/>
      <c r="BA54" s="542"/>
      <c r="BB54" s="542"/>
      <c r="BC54" s="542"/>
      <c r="BD54" s="542"/>
      <c r="BE54" s="542"/>
      <c r="BF54" s="542"/>
      <c r="BG54" s="542"/>
      <c r="BH54" s="542"/>
      <c r="BI54" s="542"/>
      <c r="BJ54" s="542"/>
      <c r="BK54" s="542"/>
      <c r="BL54" s="542"/>
      <c r="BM54" s="542"/>
      <c r="BN54" s="542"/>
      <c r="BO54" s="542"/>
      <c r="BP54" s="542"/>
      <c r="BQ54" s="542"/>
      <c r="BR54" s="542"/>
      <c r="BS54" s="542"/>
      <c r="BT54" s="542"/>
      <c r="BU54" s="542"/>
      <c r="BV54" s="542"/>
      <c r="BW54" s="542"/>
      <c r="BX54" s="542"/>
      <c r="BY54" s="542"/>
      <c r="BZ54" s="542"/>
      <c r="CA54" s="542"/>
      <c r="CB54" s="542"/>
      <c r="CC54" s="542"/>
      <c r="CD54" s="542"/>
    </row>
    <row r="55" spans="1:82" ht="24.6" hidden="1" x14ac:dyDescent="0.4">
      <c r="A55" s="391">
        <v>8</v>
      </c>
      <c r="B55" s="739" t="s">
        <v>379</v>
      </c>
      <c r="C55" s="732"/>
      <c r="D55" s="620">
        <f t="shared" si="34"/>
        <v>0</v>
      </c>
      <c r="E55" s="802"/>
      <c r="F55" s="732"/>
      <c r="G55" s="386"/>
      <c r="H55" s="386"/>
      <c r="I55" s="732"/>
      <c r="J55" s="732"/>
      <c r="K55" s="732"/>
      <c r="L55" s="732"/>
      <c r="M55" s="620">
        <f t="shared" si="38"/>
        <v>0</v>
      </c>
      <c r="N55" s="620">
        <f t="shared" si="35"/>
        <v>0</v>
      </c>
      <c r="O55" s="733"/>
      <c r="P55" s="734"/>
      <c r="Q55" s="734"/>
      <c r="R55" s="734"/>
      <c r="S55" s="734"/>
      <c r="T55" s="734"/>
      <c r="U55" s="735"/>
      <c r="V55" s="735"/>
      <c r="W55" s="736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620"/>
      <c r="AM55" s="620"/>
      <c r="AN55" s="621">
        <f t="shared" si="36"/>
        <v>0</v>
      </c>
      <c r="AO55" s="620">
        <f t="shared" si="37"/>
        <v>0</v>
      </c>
      <c r="AP55" s="390"/>
      <c r="AQ55" s="390"/>
      <c r="AR55" s="542"/>
      <c r="AS55" s="542"/>
      <c r="AT55" s="542"/>
      <c r="AU55" s="542"/>
      <c r="AV55" s="542"/>
      <c r="AW55" s="542"/>
      <c r="AX55" s="542"/>
      <c r="AY55" s="542"/>
      <c r="AZ55" s="542"/>
      <c r="BA55" s="542"/>
      <c r="BB55" s="542"/>
      <c r="BC55" s="542"/>
      <c r="BD55" s="542"/>
      <c r="BE55" s="542"/>
      <c r="BF55" s="542"/>
      <c r="BG55" s="542"/>
      <c r="BH55" s="542"/>
      <c r="BI55" s="542"/>
      <c r="BJ55" s="542"/>
      <c r="BK55" s="542"/>
      <c r="BL55" s="542"/>
      <c r="BM55" s="542"/>
      <c r="BN55" s="542"/>
      <c r="BO55" s="542"/>
      <c r="BP55" s="542"/>
      <c r="BQ55" s="542"/>
      <c r="BR55" s="542"/>
      <c r="BS55" s="542"/>
      <c r="BT55" s="542"/>
      <c r="BU55" s="542"/>
      <c r="BV55" s="542"/>
      <c r="BW55" s="542"/>
      <c r="BX55" s="542"/>
      <c r="BY55" s="542"/>
      <c r="BZ55" s="542"/>
      <c r="CA55" s="542"/>
      <c r="CB55" s="542"/>
      <c r="CC55" s="542"/>
      <c r="CD55" s="542"/>
    </row>
    <row r="56" spans="1:82" ht="24.6" hidden="1" x14ac:dyDescent="0.4">
      <c r="A56" s="391">
        <v>9</v>
      </c>
      <c r="B56" s="739" t="s">
        <v>380</v>
      </c>
      <c r="C56" s="732"/>
      <c r="D56" s="620">
        <f t="shared" si="34"/>
        <v>0</v>
      </c>
      <c r="E56" s="802"/>
      <c r="F56" s="732"/>
      <c r="G56" s="386"/>
      <c r="H56" s="386"/>
      <c r="I56" s="732"/>
      <c r="J56" s="732"/>
      <c r="K56" s="732"/>
      <c r="L56" s="732"/>
      <c r="M56" s="620">
        <f t="shared" si="38"/>
        <v>0</v>
      </c>
      <c r="N56" s="620">
        <f>F56+J56+L56</f>
        <v>0</v>
      </c>
      <c r="O56" s="733"/>
      <c r="P56" s="734"/>
      <c r="Q56" s="734"/>
      <c r="R56" s="734"/>
      <c r="S56" s="734"/>
      <c r="T56" s="734"/>
      <c r="U56" s="735"/>
      <c r="V56" s="735"/>
      <c r="W56" s="736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620"/>
      <c r="AM56" s="620"/>
      <c r="AN56" s="621">
        <f t="shared" si="36"/>
        <v>0</v>
      </c>
      <c r="AO56" s="620">
        <f>N56+AM56</f>
        <v>0</v>
      </c>
      <c r="AP56" s="390"/>
      <c r="AQ56" s="390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2"/>
      <c r="BK56" s="542"/>
      <c r="BL56" s="542"/>
      <c r="BM56" s="542"/>
      <c r="BN56" s="542"/>
      <c r="BO56" s="542"/>
      <c r="BP56" s="542"/>
      <c r="BQ56" s="542"/>
      <c r="BR56" s="542"/>
      <c r="BS56" s="542"/>
      <c r="BT56" s="542"/>
      <c r="BU56" s="542"/>
      <c r="BV56" s="542"/>
      <c r="BW56" s="542"/>
      <c r="BX56" s="542"/>
      <c r="BY56" s="542"/>
      <c r="BZ56" s="542"/>
      <c r="CA56" s="542"/>
      <c r="CB56" s="542"/>
      <c r="CC56" s="542"/>
      <c r="CD56" s="542"/>
    </row>
    <row r="57" spans="1:82" ht="24.6" hidden="1" x14ac:dyDescent="0.4">
      <c r="A57" s="391">
        <v>10</v>
      </c>
      <c r="B57" s="739" t="s">
        <v>381</v>
      </c>
      <c r="C57" s="732">
        <v>15004952</v>
      </c>
      <c r="D57" s="620">
        <f t="shared" si="34"/>
        <v>911306</v>
      </c>
      <c r="E57" s="802">
        <v>1286</v>
      </c>
      <c r="F57" s="732">
        <v>170912</v>
      </c>
      <c r="G57" s="386">
        <v>984</v>
      </c>
      <c r="H57" s="386">
        <v>141340</v>
      </c>
      <c r="I57" s="732">
        <v>596</v>
      </c>
      <c r="J57" s="732">
        <v>207449</v>
      </c>
      <c r="K57" s="732">
        <v>494</v>
      </c>
      <c r="L57" s="732">
        <v>275537</v>
      </c>
      <c r="M57" s="620">
        <f>E57+I57+K57</f>
        <v>2376</v>
      </c>
      <c r="N57" s="620">
        <f t="shared" si="35"/>
        <v>653898</v>
      </c>
      <c r="O57" s="733"/>
      <c r="P57" s="734"/>
      <c r="Q57" s="734"/>
      <c r="R57" s="734"/>
      <c r="S57" s="734"/>
      <c r="T57" s="734"/>
      <c r="U57" s="735"/>
      <c r="V57" s="735"/>
      <c r="W57" s="736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620">
        <v>569</v>
      </c>
      <c r="AM57" s="620">
        <v>257408</v>
      </c>
      <c r="AN57" s="621">
        <f t="shared" si="36"/>
        <v>2945</v>
      </c>
      <c r="AO57" s="620">
        <f t="shared" si="37"/>
        <v>911306</v>
      </c>
      <c r="AP57" s="390"/>
      <c r="AQ57" s="390"/>
      <c r="AR57" s="542"/>
      <c r="AS57" s="542"/>
      <c r="AT57" s="542"/>
      <c r="AU57" s="542"/>
      <c r="AV57" s="542"/>
      <c r="AW57" s="542"/>
      <c r="AX57" s="542"/>
      <c r="AY57" s="542"/>
      <c r="AZ57" s="542"/>
      <c r="BA57" s="542"/>
      <c r="BB57" s="542"/>
      <c r="BC57" s="542"/>
      <c r="BD57" s="542"/>
      <c r="BE57" s="542"/>
      <c r="BF57" s="542"/>
      <c r="BG57" s="542"/>
      <c r="BH57" s="542"/>
      <c r="BI57" s="542"/>
      <c r="BJ57" s="542"/>
      <c r="BK57" s="542"/>
      <c r="BL57" s="542"/>
      <c r="BM57" s="542"/>
      <c r="BN57" s="542"/>
      <c r="BO57" s="542"/>
      <c r="BP57" s="542"/>
      <c r="BQ57" s="542"/>
      <c r="BR57" s="542"/>
      <c r="BS57" s="542"/>
      <c r="BT57" s="542"/>
      <c r="BU57" s="542"/>
      <c r="BV57" s="542"/>
      <c r="BW57" s="542"/>
      <c r="BX57" s="542"/>
      <c r="BY57" s="542"/>
      <c r="BZ57" s="542"/>
      <c r="CA57" s="542"/>
      <c r="CB57" s="542"/>
      <c r="CC57" s="542"/>
      <c r="CD57" s="542"/>
    </row>
    <row r="58" spans="1:82" ht="24.6" hidden="1" x14ac:dyDescent="0.4">
      <c r="A58" s="828" t="s">
        <v>382</v>
      </c>
      <c r="B58" s="829"/>
      <c r="C58" s="732">
        <f>SUM(C48:C57)</f>
        <v>15004952</v>
      </c>
      <c r="D58" s="732">
        <f>SUM(D48,D49,D50,D51,D52,D53,D54,D55,D56,D57)</f>
        <v>911306</v>
      </c>
      <c r="E58" s="732">
        <f t="shared" ref="E58:F58" si="40">SUM(E48,E49,E50,E51,E52,E53,E54,E55,E56,E57)</f>
        <v>1286</v>
      </c>
      <c r="F58" s="732">
        <f t="shared" si="40"/>
        <v>170912</v>
      </c>
      <c r="G58" s="732">
        <f t="shared" ref="G58:AO58" si="41">SUM(G48:G57)</f>
        <v>984</v>
      </c>
      <c r="H58" s="732">
        <f t="shared" si="41"/>
        <v>141340</v>
      </c>
      <c r="I58" s="732">
        <f t="shared" si="41"/>
        <v>596</v>
      </c>
      <c r="J58" s="732">
        <f t="shared" si="41"/>
        <v>207449</v>
      </c>
      <c r="K58" s="732">
        <f t="shared" si="41"/>
        <v>494</v>
      </c>
      <c r="L58" s="732">
        <f t="shared" si="41"/>
        <v>275537</v>
      </c>
      <c r="M58" s="732">
        <f t="shared" si="41"/>
        <v>2376</v>
      </c>
      <c r="N58" s="732">
        <f t="shared" si="41"/>
        <v>653898</v>
      </c>
      <c r="O58" s="732">
        <f t="shared" si="41"/>
        <v>0</v>
      </c>
      <c r="P58" s="732">
        <f t="shared" si="41"/>
        <v>0</v>
      </c>
      <c r="Q58" s="732">
        <f t="shared" si="41"/>
        <v>0</v>
      </c>
      <c r="R58" s="732">
        <f t="shared" si="41"/>
        <v>0</v>
      </c>
      <c r="S58" s="732">
        <f t="shared" si="41"/>
        <v>0</v>
      </c>
      <c r="T58" s="732">
        <f t="shared" si="41"/>
        <v>0</v>
      </c>
      <c r="U58" s="732">
        <f t="shared" si="41"/>
        <v>0</v>
      </c>
      <c r="V58" s="732">
        <f t="shared" si="41"/>
        <v>0</v>
      </c>
      <c r="W58" s="732">
        <f t="shared" si="41"/>
        <v>0</v>
      </c>
      <c r="X58" s="732">
        <f t="shared" si="41"/>
        <v>0</v>
      </c>
      <c r="Y58" s="732">
        <f t="shared" si="41"/>
        <v>0</v>
      </c>
      <c r="Z58" s="732">
        <f t="shared" si="41"/>
        <v>0</v>
      </c>
      <c r="AA58" s="732">
        <f t="shared" si="41"/>
        <v>0</v>
      </c>
      <c r="AB58" s="732">
        <f t="shared" si="41"/>
        <v>0</v>
      </c>
      <c r="AC58" s="732">
        <f t="shared" si="41"/>
        <v>0</v>
      </c>
      <c r="AD58" s="732">
        <f t="shared" si="41"/>
        <v>0</v>
      </c>
      <c r="AE58" s="732">
        <f t="shared" si="41"/>
        <v>0</v>
      </c>
      <c r="AF58" s="732">
        <f t="shared" si="41"/>
        <v>0</v>
      </c>
      <c r="AG58" s="732">
        <f t="shared" si="41"/>
        <v>0</v>
      </c>
      <c r="AH58" s="732">
        <f t="shared" si="41"/>
        <v>0</v>
      </c>
      <c r="AI58" s="732">
        <f t="shared" si="41"/>
        <v>0</v>
      </c>
      <c r="AJ58" s="732">
        <f t="shared" si="41"/>
        <v>0</v>
      </c>
      <c r="AK58" s="732">
        <f t="shared" si="41"/>
        <v>0</v>
      </c>
      <c r="AL58" s="732">
        <f t="shared" si="41"/>
        <v>569</v>
      </c>
      <c r="AM58" s="732">
        <f t="shared" si="41"/>
        <v>257408</v>
      </c>
      <c r="AN58" s="732">
        <f t="shared" si="41"/>
        <v>2945</v>
      </c>
      <c r="AO58" s="732">
        <f t="shared" si="41"/>
        <v>911306</v>
      </c>
      <c r="AP58" s="390"/>
      <c r="AQ58" s="390"/>
      <c r="AR58" s="542"/>
      <c r="AS58" s="542"/>
      <c r="AT58" s="542"/>
      <c r="AU58" s="542"/>
      <c r="AV58" s="542"/>
      <c r="AW58" s="542"/>
      <c r="AX58" s="542"/>
      <c r="AY58" s="542"/>
      <c r="AZ58" s="542"/>
      <c r="BA58" s="542"/>
      <c r="BB58" s="542"/>
      <c r="BC58" s="542"/>
      <c r="BD58" s="542"/>
      <c r="BE58" s="542"/>
      <c r="BF58" s="542"/>
      <c r="BG58" s="542"/>
      <c r="BH58" s="542"/>
      <c r="BI58" s="542"/>
      <c r="BJ58" s="542"/>
      <c r="BK58" s="542"/>
      <c r="BL58" s="542"/>
      <c r="BM58" s="542"/>
      <c r="BN58" s="542"/>
      <c r="BO58" s="542"/>
      <c r="BP58" s="542"/>
      <c r="BQ58" s="542"/>
      <c r="BR58" s="542"/>
      <c r="BS58" s="542"/>
      <c r="BT58" s="542"/>
      <c r="BU58" s="542"/>
      <c r="BV58" s="542"/>
      <c r="BW58" s="542"/>
      <c r="BX58" s="542"/>
      <c r="BY58" s="542"/>
      <c r="BZ58" s="542"/>
      <c r="CA58" s="542"/>
      <c r="CB58" s="542"/>
      <c r="CC58" s="542"/>
      <c r="CD58" s="542"/>
    </row>
    <row r="59" spans="1:82" s="730" customFormat="1" ht="24.6" hidden="1" x14ac:dyDescent="0.4">
      <c r="A59" s="801">
        <v>11</v>
      </c>
      <c r="B59" s="392" t="s">
        <v>143</v>
      </c>
      <c r="C59" s="732">
        <v>182900</v>
      </c>
      <c r="D59" s="620">
        <f t="shared" ref="D59:D81" si="42">AO59</f>
        <v>139400</v>
      </c>
      <c r="E59" s="802">
        <v>10</v>
      </c>
      <c r="F59" s="732">
        <v>3800</v>
      </c>
      <c r="G59" s="386">
        <v>10</v>
      </c>
      <c r="H59" s="386">
        <v>3800</v>
      </c>
      <c r="I59" s="732">
        <v>100</v>
      </c>
      <c r="J59" s="732">
        <v>38900</v>
      </c>
      <c r="K59" s="732">
        <v>140</v>
      </c>
      <c r="L59" s="732">
        <v>77500</v>
      </c>
      <c r="M59" s="620">
        <f>E59+I59+K59</f>
        <v>250</v>
      </c>
      <c r="N59" s="620">
        <f t="shared" ref="N59:N60" si="43">F59+J59+L59</f>
        <v>120200</v>
      </c>
      <c r="O59" s="733"/>
      <c r="P59" s="734"/>
      <c r="Q59" s="734"/>
      <c r="R59" s="734"/>
      <c r="S59" s="734"/>
      <c r="T59" s="734"/>
      <c r="U59" s="735"/>
      <c r="V59" s="735"/>
      <c r="W59" s="736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620">
        <v>5</v>
      </c>
      <c r="AM59" s="620">
        <v>19200</v>
      </c>
      <c r="AN59" s="621">
        <f t="shared" ref="AN59:AN60" si="44">M59+AL59</f>
        <v>255</v>
      </c>
      <c r="AO59" s="620">
        <f t="shared" ref="AO59:AO60" si="45">N59+AM59</f>
        <v>139400</v>
      </c>
      <c r="AP59" s="728"/>
      <c r="AQ59" s="728"/>
      <c r="AR59" s="729"/>
      <c r="AS59" s="729"/>
      <c r="AT59" s="729"/>
      <c r="AU59" s="729"/>
      <c r="AV59" s="729"/>
      <c r="AW59" s="729"/>
      <c r="AX59" s="729"/>
      <c r="AY59" s="729"/>
      <c r="AZ59" s="729"/>
      <c r="BA59" s="729"/>
      <c r="BB59" s="729"/>
      <c r="BC59" s="729"/>
      <c r="BD59" s="729"/>
      <c r="BE59" s="729"/>
      <c r="BF59" s="729"/>
      <c r="BG59" s="729"/>
      <c r="BH59" s="729"/>
      <c r="BI59" s="729"/>
      <c r="BJ59" s="729"/>
      <c r="BK59" s="729"/>
      <c r="BL59" s="729"/>
      <c r="BM59" s="729"/>
      <c r="BN59" s="729"/>
      <c r="BO59" s="729"/>
      <c r="BP59" s="729"/>
      <c r="BQ59" s="729"/>
      <c r="BR59" s="729"/>
      <c r="BS59" s="729"/>
      <c r="BT59" s="729"/>
      <c r="BU59" s="729"/>
      <c r="BV59" s="729"/>
      <c r="BW59" s="729"/>
      <c r="BX59" s="729"/>
      <c r="BY59" s="729"/>
      <c r="BZ59" s="729"/>
      <c r="CA59" s="729"/>
      <c r="CB59" s="729"/>
      <c r="CC59" s="729"/>
      <c r="CD59" s="729"/>
    </row>
    <row r="60" spans="1:82" s="577" customFormat="1" ht="24.6" hidden="1" x14ac:dyDescent="0.4">
      <c r="A60" s="801">
        <v>12</v>
      </c>
      <c r="B60" s="392" t="s">
        <v>144</v>
      </c>
      <c r="C60" s="732">
        <v>116700</v>
      </c>
      <c r="D60" s="620">
        <f t="shared" si="42"/>
        <v>167330</v>
      </c>
      <c r="E60" s="802">
        <v>0</v>
      </c>
      <c r="F60" s="732">
        <v>0</v>
      </c>
      <c r="G60" s="386">
        <v>0</v>
      </c>
      <c r="H60" s="386">
        <v>0</v>
      </c>
      <c r="I60" s="732">
        <v>31</v>
      </c>
      <c r="J60" s="732">
        <v>1661</v>
      </c>
      <c r="K60" s="732">
        <v>182</v>
      </c>
      <c r="L60" s="732">
        <v>120787</v>
      </c>
      <c r="M60" s="620">
        <f>E60+I60+K60</f>
        <v>213</v>
      </c>
      <c r="N60" s="620">
        <f t="shared" si="43"/>
        <v>122448</v>
      </c>
      <c r="O60" s="733"/>
      <c r="P60" s="734"/>
      <c r="Q60" s="734"/>
      <c r="R60" s="734"/>
      <c r="S60" s="734"/>
      <c r="T60" s="734"/>
      <c r="U60" s="735"/>
      <c r="V60" s="735"/>
      <c r="W60" s="736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620">
        <v>110</v>
      </c>
      <c r="AM60" s="620">
        <v>44882</v>
      </c>
      <c r="AN60" s="621">
        <f t="shared" si="44"/>
        <v>323</v>
      </c>
      <c r="AO60" s="620">
        <f t="shared" si="45"/>
        <v>167330</v>
      </c>
      <c r="AP60" s="580"/>
      <c r="AQ60" s="580"/>
      <c r="AR60" s="582"/>
      <c r="AS60" s="582"/>
      <c r="AT60" s="582"/>
      <c r="AU60" s="582"/>
      <c r="AV60" s="582"/>
      <c r="AW60" s="582"/>
      <c r="AX60" s="582"/>
      <c r="AY60" s="582"/>
      <c r="AZ60" s="582"/>
      <c r="BA60" s="582"/>
      <c r="BB60" s="582"/>
      <c r="BC60" s="582"/>
      <c r="BD60" s="582"/>
      <c r="BE60" s="582"/>
      <c r="BF60" s="582"/>
      <c r="BG60" s="582"/>
      <c r="BH60" s="582"/>
      <c r="BI60" s="582"/>
      <c r="BJ60" s="582"/>
      <c r="BK60" s="582"/>
      <c r="BL60" s="582"/>
      <c r="BM60" s="582"/>
      <c r="BN60" s="582"/>
      <c r="BO60" s="582"/>
      <c r="BP60" s="582"/>
      <c r="BQ60" s="582"/>
      <c r="BR60" s="582"/>
      <c r="BS60" s="582"/>
      <c r="BT60" s="582"/>
      <c r="BU60" s="582"/>
      <c r="BV60" s="582"/>
      <c r="BW60" s="582"/>
      <c r="BX60" s="582"/>
      <c r="BY60" s="582"/>
      <c r="BZ60" s="582"/>
      <c r="CA60" s="582"/>
      <c r="CB60" s="582"/>
      <c r="CC60" s="582"/>
      <c r="CD60" s="582"/>
    </row>
    <row r="61" spans="1:82" s="577" customFormat="1" ht="24.6" hidden="1" x14ac:dyDescent="0.4">
      <c r="A61" s="391">
        <v>13</v>
      </c>
      <c r="B61" s="392" t="s">
        <v>196</v>
      </c>
      <c r="C61" s="732">
        <v>223400</v>
      </c>
      <c r="D61" s="620">
        <f t="shared" si="42"/>
        <v>69774</v>
      </c>
      <c r="E61" s="802">
        <v>33</v>
      </c>
      <c r="F61" s="732">
        <v>1270</v>
      </c>
      <c r="G61" s="386">
        <v>11</v>
      </c>
      <c r="H61" s="386">
        <v>70</v>
      </c>
      <c r="I61" s="732">
        <v>9</v>
      </c>
      <c r="J61" s="732">
        <v>6365</v>
      </c>
      <c r="K61" s="732">
        <v>61</v>
      </c>
      <c r="L61" s="732">
        <v>47421</v>
      </c>
      <c r="M61" s="620">
        <f>E61+I61+K61</f>
        <v>103</v>
      </c>
      <c r="N61" s="620">
        <f t="shared" si="35"/>
        <v>55056</v>
      </c>
      <c r="O61" s="733"/>
      <c r="P61" s="734"/>
      <c r="Q61" s="734"/>
      <c r="R61" s="734"/>
      <c r="S61" s="734"/>
      <c r="T61" s="734"/>
      <c r="U61" s="735"/>
      <c r="V61" s="735"/>
      <c r="W61" s="736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620">
        <v>34</v>
      </c>
      <c r="AM61" s="620">
        <v>14718</v>
      </c>
      <c r="AN61" s="621">
        <f t="shared" ref="AN61:AN73" si="46">M61+AL61</f>
        <v>137</v>
      </c>
      <c r="AO61" s="620">
        <f t="shared" ref="AO61:AO73" si="47">N61+AM61</f>
        <v>69774</v>
      </c>
      <c r="AP61" s="580"/>
      <c r="AQ61" s="580"/>
      <c r="AR61" s="582"/>
      <c r="AS61" s="582"/>
      <c r="AT61" s="582"/>
      <c r="AU61" s="582"/>
      <c r="AV61" s="582"/>
      <c r="AW61" s="582"/>
      <c r="AX61" s="582"/>
      <c r="AY61" s="582"/>
      <c r="AZ61" s="582"/>
      <c r="BA61" s="582"/>
      <c r="BB61" s="582"/>
      <c r="BC61" s="582"/>
      <c r="BD61" s="582"/>
      <c r="BE61" s="582"/>
      <c r="BF61" s="582"/>
      <c r="BG61" s="582"/>
      <c r="BH61" s="582"/>
      <c r="BI61" s="582"/>
      <c r="BJ61" s="582"/>
      <c r="BK61" s="582"/>
      <c r="BL61" s="582"/>
      <c r="BM61" s="582"/>
      <c r="BN61" s="582"/>
      <c r="BO61" s="582"/>
      <c r="BP61" s="582"/>
      <c r="BQ61" s="582"/>
      <c r="BR61" s="582"/>
      <c r="BS61" s="582"/>
      <c r="BT61" s="582"/>
      <c r="BU61" s="582"/>
      <c r="BV61" s="582"/>
      <c r="BW61" s="582"/>
      <c r="BX61" s="582"/>
      <c r="BY61" s="582"/>
      <c r="BZ61" s="582"/>
      <c r="CA61" s="582"/>
      <c r="CB61" s="582"/>
      <c r="CC61" s="582"/>
      <c r="CD61" s="582"/>
    </row>
    <row r="62" spans="1:82" s="577" customFormat="1" ht="24.6" hidden="1" x14ac:dyDescent="0.4">
      <c r="A62" s="801">
        <v>14</v>
      </c>
      <c r="B62" s="392" t="s">
        <v>142</v>
      </c>
      <c r="C62" s="732">
        <v>148117</v>
      </c>
      <c r="D62" s="826">
        <f t="shared" si="42"/>
        <v>167328</v>
      </c>
      <c r="E62" s="802">
        <v>0</v>
      </c>
      <c r="F62" s="732">
        <v>0</v>
      </c>
      <c r="G62" s="827">
        <v>0</v>
      </c>
      <c r="H62" s="827">
        <v>0</v>
      </c>
      <c r="I62" s="732">
        <v>7</v>
      </c>
      <c r="J62" s="732">
        <v>51192</v>
      </c>
      <c r="K62" s="732">
        <v>90</v>
      </c>
      <c r="L62" s="732">
        <v>57936</v>
      </c>
      <c r="M62" s="620">
        <f>E62+I62+K62</f>
        <v>97</v>
      </c>
      <c r="N62" s="620">
        <f t="shared" si="35"/>
        <v>109128</v>
      </c>
      <c r="O62" s="733"/>
      <c r="P62" s="734"/>
      <c r="Q62" s="734"/>
      <c r="R62" s="734"/>
      <c r="S62" s="734"/>
      <c r="T62" s="734"/>
      <c r="U62" s="735"/>
      <c r="V62" s="735"/>
      <c r="W62" s="736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620">
        <v>91</v>
      </c>
      <c r="AM62" s="620">
        <v>58200</v>
      </c>
      <c r="AN62" s="621">
        <f t="shared" si="46"/>
        <v>188</v>
      </c>
      <c r="AO62" s="620">
        <f t="shared" si="47"/>
        <v>167328</v>
      </c>
      <c r="AP62" s="580"/>
      <c r="AQ62" s="580"/>
      <c r="AR62" s="582"/>
      <c r="AS62" s="582"/>
      <c r="AT62" s="582"/>
      <c r="AU62" s="582"/>
      <c r="AV62" s="582"/>
      <c r="AW62" s="582"/>
      <c r="AX62" s="582"/>
      <c r="AY62" s="582"/>
      <c r="AZ62" s="582"/>
      <c r="BA62" s="582"/>
      <c r="BB62" s="582"/>
      <c r="BC62" s="582"/>
      <c r="BD62" s="582"/>
      <c r="BE62" s="582"/>
      <c r="BF62" s="582"/>
      <c r="BG62" s="582"/>
      <c r="BH62" s="582"/>
      <c r="BI62" s="582"/>
      <c r="BJ62" s="582"/>
      <c r="BK62" s="582"/>
      <c r="BL62" s="582"/>
      <c r="BM62" s="582"/>
      <c r="BN62" s="582"/>
      <c r="BO62" s="582"/>
      <c r="BP62" s="582"/>
      <c r="BQ62" s="582"/>
      <c r="BR62" s="582"/>
      <c r="BS62" s="582"/>
      <c r="BT62" s="582"/>
      <c r="BU62" s="582"/>
      <c r="BV62" s="582"/>
      <c r="BW62" s="582"/>
      <c r="BX62" s="582"/>
      <c r="BY62" s="582"/>
      <c r="BZ62" s="582"/>
      <c r="CA62" s="582"/>
      <c r="CB62" s="582"/>
      <c r="CC62" s="582"/>
      <c r="CD62" s="582"/>
    </row>
    <row r="63" spans="1:82" ht="24.6" hidden="1" x14ac:dyDescent="0.4">
      <c r="A63" s="801">
        <v>15</v>
      </c>
      <c r="B63" s="392" t="s">
        <v>303</v>
      </c>
      <c r="C63" s="620">
        <v>16219</v>
      </c>
      <c r="D63" s="620">
        <f t="shared" si="42"/>
        <v>15370</v>
      </c>
      <c r="E63" s="620">
        <v>0</v>
      </c>
      <c r="F63" s="620">
        <v>0</v>
      </c>
      <c r="G63" s="386">
        <v>0</v>
      </c>
      <c r="H63" s="386">
        <v>0</v>
      </c>
      <c r="I63" s="620">
        <v>16</v>
      </c>
      <c r="J63" s="620">
        <v>7980</v>
      </c>
      <c r="K63" s="620">
        <v>7</v>
      </c>
      <c r="L63" s="802">
        <v>5760</v>
      </c>
      <c r="M63" s="620">
        <f>E63+I63+K63</f>
        <v>23</v>
      </c>
      <c r="N63" s="620">
        <f t="shared" si="35"/>
        <v>13740</v>
      </c>
      <c r="O63" s="733"/>
      <c r="P63" s="734"/>
      <c r="Q63" s="734"/>
      <c r="R63" s="734"/>
      <c r="S63" s="734"/>
      <c r="T63" s="734"/>
      <c r="U63" s="735"/>
      <c r="V63" s="735"/>
      <c r="W63" s="736"/>
      <c r="X63" s="390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  <c r="AI63" s="390"/>
      <c r="AJ63" s="390"/>
      <c r="AK63" s="390"/>
      <c r="AL63" s="620">
        <v>4</v>
      </c>
      <c r="AM63" s="620">
        <v>1630</v>
      </c>
      <c r="AN63" s="621">
        <f t="shared" si="46"/>
        <v>27</v>
      </c>
      <c r="AO63" s="620">
        <f t="shared" si="47"/>
        <v>15370</v>
      </c>
      <c r="AP63" s="390"/>
      <c r="AQ63" s="390"/>
      <c r="AR63" s="542"/>
      <c r="AS63" s="542"/>
      <c r="AT63" s="542"/>
      <c r="AU63" s="542"/>
      <c r="AV63" s="542"/>
      <c r="AW63" s="542"/>
      <c r="AX63" s="542"/>
      <c r="AY63" s="542"/>
      <c r="AZ63" s="542"/>
      <c r="BA63" s="542"/>
      <c r="BB63" s="542"/>
      <c r="BC63" s="542"/>
      <c r="BD63" s="542"/>
      <c r="BE63" s="542"/>
      <c r="BF63" s="542"/>
      <c r="BG63" s="542"/>
      <c r="BH63" s="542"/>
      <c r="BI63" s="542"/>
      <c r="BJ63" s="542"/>
      <c r="BK63" s="542"/>
      <c r="BL63" s="542"/>
      <c r="BM63" s="542"/>
      <c r="BN63" s="542"/>
      <c r="BO63" s="542"/>
      <c r="BP63" s="542"/>
      <c r="BQ63" s="542"/>
      <c r="BR63" s="542"/>
      <c r="BS63" s="542"/>
      <c r="BT63" s="542"/>
      <c r="BU63" s="542"/>
      <c r="BV63" s="542"/>
      <c r="BW63" s="542"/>
      <c r="BX63" s="542"/>
      <c r="BY63" s="542"/>
      <c r="BZ63" s="542"/>
      <c r="CA63" s="542"/>
      <c r="CB63" s="542"/>
      <c r="CC63" s="542"/>
      <c r="CD63" s="542"/>
    </row>
    <row r="64" spans="1:82" ht="24.6" hidden="1" x14ac:dyDescent="0.4">
      <c r="A64" s="391">
        <v>16</v>
      </c>
      <c r="B64" s="392" t="s">
        <v>227</v>
      </c>
      <c r="C64" s="807">
        <v>176400</v>
      </c>
      <c r="D64" s="833">
        <f t="shared" si="42"/>
        <v>240000</v>
      </c>
      <c r="E64" s="733">
        <v>62</v>
      </c>
      <c r="F64" s="807">
        <v>5915</v>
      </c>
      <c r="G64" s="807">
        <v>20</v>
      </c>
      <c r="H64" s="807">
        <v>2493</v>
      </c>
      <c r="I64" s="807">
        <v>15</v>
      </c>
      <c r="J64" s="807">
        <v>10268</v>
      </c>
      <c r="K64" s="807">
        <v>118</v>
      </c>
      <c r="L64" s="732">
        <v>127850</v>
      </c>
      <c r="M64" s="620">
        <f t="shared" si="38"/>
        <v>195</v>
      </c>
      <c r="N64" s="620">
        <f t="shared" si="35"/>
        <v>144033</v>
      </c>
      <c r="O64" s="733"/>
      <c r="P64" s="734"/>
      <c r="Q64" s="734"/>
      <c r="R64" s="734"/>
      <c r="S64" s="734"/>
      <c r="T64" s="734"/>
      <c r="U64" s="735"/>
      <c r="V64" s="735"/>
      <c r="W64" s="736"/>
      <c r="X64" s="390"/>
      <c r="Y64" s="390"/>
      <c r="Z64" s="390"/>
      <c r="AA64" s="390"/>
      <c r="AB64" s="390"/>
      <c r="AC64" s="390"/>
      <c r="AD64" s="390"/>
      <c r="AE64" s="390"/>
      <c r="AF64" s="390"/>
      <c r="AG64" s="390"/>
      <c r="AH64" s="390"/>
      <c r="AI64" s="390"/>
      <c r="AJ64" s="390"/>
      <c r="AK64" s="390"/>
      <c r="AL64" s="620">
        <v>84</v>
      </c>
      <c r="AM64" s="620">
        <v>95967</v>
      </c>
      <c r="AN64" s="621">
        <f t="shared" si="46"/>
        <v>279</v>
      </c>
      <c r="AO64" s="620">
        <f t="shared" si="47"/>
        <v>240000</v>
      </c>
      <c r="AP64" s="390"/>
      <c r="AQ64" s="390"/>
      <c r="AR64" s="542"/>
      <c r="AS64" s="542"/>
      <c r="AT64" s="542"/>
      <c r="AU64" s="542"/>
      <c r="AV64" s="542"/>
      <c r="AW64" s="542"/>
      <c r="AX64" s="542"/>
      <c r="AY64" s="542"/>
      <c r="AZ64" s="542"/>
      <c r="BA64" s="542"/>
      <c r="BB64" s="542"/>
      <c r="BC64" s="542"/>
      <c r="BD64" s="542"/>
      <c r="BE64" s="542"/>
      <c r="BF64" s="542"/>
      <c r="BG64" s="542"/>
      <c r="BH64" s="542"/>
      <c r="BI64" s="542"/>
      <c r="BJ64" s="542"/>
      <c r="BK64" s="542"/>
      <c r="BL64" s="542"/>
      <c r="BM64" s="542"/>
      <c r="BN64" s="542"/>
      <c r="BO64" s="542"/>
      <c r="BP64" s="542"/>
      <c r="BQ64" s="542"/>
      <c r="BR64" s="542"/>
      <c r="BS64" s="542"/>
      <c r="BT64" s="542"/>
      <c r="BU64" s="542"/>
      <c r="BV64" s="542"/>
      <c r="BW64" s="542"/>
      <c r="BX64" s="542"/>
      <c r="BY64" s="542"/>
      <c r="BZ64" s="542"/>
      <c r="CA64" s="542"/>
      <c r="CB64" s="542"/>
      <c r="CC64" s="542"/>
      <c r="CD64" s="542"/>
    </row>
    <row r="65" spans="1:82" s="577" customFormat="1" ht="24.6" hidden="1" x14ac:dyDescent="0.4">
      <c r="A65" s="801">
        <v>17</v>
      </c>
      <c r="B65" s="392" t="s">
        <v>213</v>
      </c>
      <c r="C65" s="732">
        <v>1554440</v>
      </c>
      <c r="D65" s="620">
        <f t="shared" si="42"/>
        <v>3320194</v>
      </c>
      <c r="E65" s="802">
        <v>13</v>
      </c>
      <c r="F65" s="620">
        <v>85210</v>
      </c>
      <c r="G65" s="620">
        <v>1</v>
      </c>
      <c r="H65" s="620">
        <v>85</v>
      </c>
      <c r="I65" s="802">
        <v>275</v>
      </c>
      <c r="J65" s="732">
        <v>2018500</v>
      </c>
      <c r="K65" s="732">
        <v>441</v>
      </c>
      <c r="L65" s="732">
        <v>535276</v>
      </c>
      <c r="M65" s="620">
        <f t="shared" si="38"/>
        <v>729</v>
      </c>
      <c r="N65" s="620">
        <f t="shared" si="35"/>
        <v>2638986</v>
      </c>
      <c r="O65" s="733"/>
      <c r="P65" s="734"/>
      <c r="Q65" s="734"/>
      <c r="R65" s="734"/>
      <c r="S65" s="734"/>
      <c r="T65" s="734"/>
      <c r="U65" s="735"/>
      <c r="V65" s="735"/>
      <c r="W65" s="736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620">
        <v>173</v>
      </c>
      <c r="AM65" s="620">
        <v>681208</v>
      </c>
      <c r="AN65" s="621">
        <f t="shared" si="46"/>
        <v>902</v>
      </c>
      <c r="AO65" s="620">
        <f>N65+AM65</f>
        <v>3320194</v>
      </c>
      <c r="AP65" s="580"/>
      <c r="AQ65" s="580"/>
      <c r="AR65" s="582"/>
      <c r="AS65" s="582"/>
      <c r="AT65" s="582"/>
      <c r="AU65" s="582"/>
      <c r="AV65" s="582"/>
      <c r="AW65" s="582"/>
      <c r="AX65" s="582"/>
      <c r="AY65" s="582"/>
      <c r="AZ65" s="582"/>
      <c r="BA65" s="582"/>
      <c r="BB65" s="582"/>
      <c r="BC65" s="582"/>
      <c r="BD65" s="582"/>
      <c r="BE65" s="582"/>
      <c r="BF65" s="582"/>
      <c r="BG65" s="582"/>
      <c r="BH65" s="582"/>
      <c r="BI65" s="582"/>
      <c r="BJ65" s="582"/>
      <c r="BK65" s="582"/>
      <c r="BL65" s="582"/>
      <c r="BM65" s="582"/>
      <c r="BN65" s="582"/>
      <c r="BO65" s="582"/>
      <c r="BP65" s="582"/>
      <c r="BQ65" s="582"/>
      <c r="BR65" s="582"/>
      <c r="BS65" s="582"/>
      <c r="BT65" s="582"/>
      <c r="BU65" s="582"/>
      <c r="BV65" s="582"/>
      <c r="BW65" s="582"/>
      <c r="BX65" s="582"/>
      <c r="BY65" s="582"/>
      <c r="BZ65" s="582"/>
      <c r="CA65" s="582"/>
      <c r="CB65" s="582"/>
      <c r="CC65" s="582"/>
      <c r="CD65" s="582"/>
    </row>
    <row r="66" spans="1:82" s="577" customFormat="1" ht="24.6" hidden="1" x14ac:dyDescent="0.4">
      <c r="A66" s="801">
        <v>18</v>
      </c>
      <c r="B66" s="392" t="s">
        <v>229</v>
      </c>
      <c r="C66" s="732">
        <v>144949</v>
      </c>
      <c r="D66" s="620">
        <f t="shared" si="42"/>
        <v>125118</v>
      </c>
      <c r="E66" s="802">
        <v>21</v>
      </c>
      <c r="F66" s="620">
        <v>1660</v>
      </c>
      <c r="G66" s="620">
        <v>4</v>
      </c>
      <c r="H66" s="620">
        <v>302</v>
      </c>
      <c r="I66" s="802">
        <v>76</v>
      </c>
      <c r="J66" s="732">
        <v>49132</v>
      </c>
      <c r="K66" s="732">
        <v>64</v>
      </c>
      <c r="L66" s="732">
        <v>54854</v>
      </c>
      <c r="M66" s="620">
        <f t="shared" si="38"/>
        <v>161</v>
      </c>
      <c r="N66" s="620">
        <f t="shared" si="35"/>
        <v>105646</v>
      </c>
      <c r="O66" s="733"/>
      <c r="P66" s="734"/>
      <c r="Q66" s="734"/>
      <c r="R66" s="734"/>
      <c r="S66" s="734"/>
      <c r="T66" s="734"/>
      <c r="U66" s="735"/>
      <c r="V66" s="735"/>
      <c r="W66" s="736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620">
        <v>55</v>
      </c>
      <c r="AM66" s="620">
        <v>19472</v>
      </c>
      <c r="AN66" s="621">
        <f t="shared" si="46"/>
        <v>216</v>
      </c>
      <c r="AO66" s="620">
        <f t="shared" si="47"/>
        <v>125118</v>
      </c>
      <c r="AP66" s="580"/>
      <c r="AQ66" s="580"/>
      <c r="AR66" s="582"/>
      <c r="AS66" s="582"/>
      <c r="AT66" s="582"/>
      <c r="AU66" s="582"/>
      <c r="AV66" s="582"/>
      <c r="AW66" s="582"/>
      <c r="AX66" s="582"/>
      <c r="AY66" s="582"/>
      <c r="AZ66" s="582"/>
      <c r="BA66" s="582"/>
      <c r="BB66" s="582"/>
      <c r="BC66" s="582"/>
      <c r="BD66" s="582"/>
      <c r="BE66" s="582"/>
      <c r="BF66" s="582"/>
      <c r="BG66" s="582"/>
      <c r="BH66" s="582"/>
      <c r="BI66" s="582"/>
      <c r="BJ66" s="582"/>
      <c r="BK66" s="582"/>
      <c r="BL66" s="582"/>
      <c r="BM66" s="582"/>
      <c r="BN66" s="582"/>
      <c r="BO66" s="582"/>
      <c r="BP66" s="582"/>
      <c r="BQ66" s="582"/>
      <c r="BR66" s="582"/>
      <c r="BS66" s="582"/>
      <c r="BT66" s="582"/>
      <c r="BU66" s="582"/>
      <c r="BV66" s="582"/>
      <c r="BW66" s="582"/>
      <c r="BX66" s="582"/>
      <c r="BY66" s="582"/>
      <c r="BZ66" s="582"/>
      <c r="CA66" s="582"/>
      <c r="CB66" s="582"/>
      <c r="CC66" s="582"/>
      <c r="CD66" s="582"/>
    </row>
    <row r="67" spans="1:82" s="577" customFormat="1" ht="24.6" hidden="1" x14ac:dyDescent="0.4">
      <c r="A67" s="391">
        <v>19</v>
      </c>
      <c r="B67" s="739" t="s">
        <v>228</v>
      </c>
      <c r="C67" s="732">
        <v>198908</v>
      </c>
      <c r="D67" s="620">
        <f t="shared" si="42"/>
        <v>97898</v>
      </c>
      <c r="E67" s="802">
        <v>2</v>
      </c>
      <c r="F67" s="807">
        <v>72267</v>
      </c>
      <c r="G67" s="808">
        <v>0</v>
      </c>
      <c r="H67" s="808">
        <v>0</v>
      </c>
      <c r="I67" s="732">
        <v>11</v>
      </c>
      <c r="J67" s="732">
        <v>8257</v>
      </c>
      <c r="K67" s="732">
        <v>22</v>
      </c>
      <c r="L67" s="732">
        <v>14303</v>
      </c>
      <c r="M67" s="620">
        <f>E67+I67+K67</f>
        <v>35</v>
      </c>
      <c r="N67" s="620">
        <f t="shared" si="35"/>
        <v>94827</v>
      </c>
      <c r="O67" s="733"/>
      <c r="P67" s="734"/>
      <c r="Q67" s="734"/>
      <c r="R67" s="734"/>
      <c r="S67" s="734"/>
      <c r="T67" s="734"/>
      <c r="U67" s="735"/>
      <c r="V67" s="735"/>
      <c r="W67" s="736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620">
        <v>9</v>
      </c>
      <c r="AM67" s="620">
        <v>3071</v>
      </c>
      <c r="AN67" s="621">
        <f t="shared" ref="AN67:AN68" si="48">M67+AL67</f>
        <v>44</v>
      </c>
      <c r="AO67" s="620">
        <f t="shared" ref="AO67:AO68" si="49">N67+AM67</f>
        <v>97898</v>
      </c>
      <c r="AP67" s="580"/>
      <c r="AQ67" s="580"/>
      <c r="AR67" s="582"/>
      <c r="AS67" s="582"/>
      <c r="AT67" s="582"/>
      <c r="AU67" s="582"/>
      <c r="AV67" s="582"/>
      <c r="AW67" s="582"/>
      <c r="AX67" s="582"/>
      <c r="AY67" s="582"/>
      <c r="AZ67" s="582"/>
      <c r="BA67" s="582"/>
      <c r="BB67" s="582"/>
      <c r="BC67" s="582"/>
      <c r="BD67" s="582"/>
      <c r="BE67" s="582"/>
      <c r="BF67" s="582"/>
      <c r="BG67" s="582"/>
      <c r="BH67" s="582"/>
      <c r="BI67" s="582"/>
      <c r="BJ67" s="582"/>
      <c r="BK67" s="582"/>
      <c r="BL67" s="582"/>
      <c r="BM67" s="582"/>
      <c r="BN67" s="582"/>
      <c r="BO67" s="582"/>
      <c r="BP67" s="582"/>
      <c r="BQ67" s="582"/>
      <c r="BR67" s="582"/>
      <c r="BS67" s="582"/>
      <c r="BT67" s="582"/>
      <c r="BU67" s="582"/>
      <c r="BV67" s="582"/>
      <c r="BW67" s="582"/>
      <c r="BX67" s="582"/>
      <c r="BY67" s="582"/>
      <c r="BZ67" s="582"/>
      <c r="CA67" s="582"/>
      <c r="CB67" s="582"/>
      <c r="CC67" s="582"/>
      <c r="CD67" s="582"/>
    </row>
    <row r="68" spans="1:82" ht="24.6" hidden="1" x14ac:dyDescent="0.4">
      <c r="A68" s="801">
        <v>20</v>
      </c>
      <c r="B68" s="392" t="s">
        <v>97</v>
      </c>
      <c r="C68" s="732">
        <v>212100</v>
      </c>
      <c r="D68" s="620">
        <f t="shared" si="42"/>
        <v>202392</v>
      </c>
      <c r="E68" s="802">
        <v>19</v>
      </c>
      <c r="F68" s="732">
        <v>2637</v>
      </c>
      <c r="G68" s="386">
        <v>4</v>
      </c>
      <c r="H68" s="386">
        <v>384</v>
      </c>
      <c r="I68" s="732">
        <v>66</v>
      </c>
      <c r="J68" s="732">
        <v>57838</v>
      </c>
      <c r="K68" s="732">
        <v>126</v>
      </c>
      <c r="L68" s="732">
        <v>100503</v>
      </c>
      <c r="M68" s="620">
        <f t="shared" si="38"/>
        <v>211</v>
      </c>
      <c r="N68" s="620">
        <f t="shared" si="35"/>
        <v>160978</v>
      </c>
      <c r="O68" s="733"/>
      <c r="P68" s="734"/>
      <c r="Q68" s="734"/>
      <c r="R68" s="734"/>
      <c r="S68" s="734"/>
      <c r="T68" s="734"/>
      <c r="U68" s="735"/>
      <c r="V68" s="735"/>
      <c r="W68" s="736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620">
        <v>102</v>
      </c>
      <c r="AM68" s="620">
        <v>41414</v>
      </c>
      <c r="AN68" s="621">
        <f t="shared" si="48"/>
        <v>313</v>
      </c>
      <c r="AO68" s="620">
        <f t="shared" si="49"/>
        <v>202392</v>
      </c>
      <c r="AP68" s="390"/>
      <c r="AQ68" s="390"/>
      <c r="AR68" s="542"/>
      <c r="AS68" s="542"/>
      <c r="AT68" s="542"/>
      <c r="AU68" s="542"/>
      <c r="AV68" s="542"/>
      <c r="AW68" s="542"/>
      <c r="AX68" s="542"/>
      <c r="AY68" s="542"/>
      <c r="AZ68" s="542"/>
      <c r="BA68" s="542"/>
      <c r="BB68" s="542"/>
      <c r="BC68" s="542"/>
      <c r="BD68" s="542"/>
      <c r="BE68" s="542"/>
      <c r="BF68" s="542"/>
      <c r="BG68" s="542"/>
      <c r="BH68" s="542"/>
      <c r="BI68" s="542"/>
      <c r="BJ68" s="542"/>
      <c r="BK68" s="542"/>
      <c r="BL68" s="542"/>
      <c r="BM68" s="542"/>
      <c r="BN68" s="542"/>
      <c r="BO68" s="542"/>
      <c r="BP68" s="542"/>
      <c r="BQ68" s="542"/>
      <c r="BR68" s="542"/>
      <c r="BS68" s="542"/>
      <c r="BT68" s="542"/>
      <c r="BU68" s="542"/>
      <c r="BV68" s="542"/>
      <c r="BW68" s="542"/>
      <c r="BX68" s="542"/>
      <c r="BY68" s="542"/>
      <c r="BZ68" s="542"/>
      <c r="CA68" s="542"/>
      <c r="CB68" s="542"/>
      <c r="CC68" s="542"/>
      <c r="CD68" s="542"/>
    </row>
    <row r="69" spans="1:82" ht="24.6" hidden="1" x14ac:dyDescent="0.4">
      <c r="A69" s="801">
        <v>21</v>
      </c>
      <c r="B69" s="392" t="s">
        <v>179</v>
      </c>
      <c r="C69" s="732">
        <v>23598</v>
      </c>
      <c r="D69" s="620">
        <f t="shared" si="42"/>
        <v>13193</v>
      </c>
      <c r="E69" s="802">
        <v>113</v>
      </c>
      <c r="F69" s="732">
        <v>4423</v>
      </c>
      <c r="G69" s="386">
        <v>97</v>
      </c>
      <c r="H69" s="386">
        <v>3737</v>
      </c>
      <c r="I69" s="386">
        <v>68</v>
      </c>
      <c r="J69" s="386">
        <v>1384</v>
      </c>
      <c r="K69" s="732">
        <v>1</v>
      </c>
      <c r="L69" s="732">
        <v>531</v>
      </c>
      <c r="M69" s="620">
        <f t="shared" ref="M69:N97" si="50">E69+I69+K69</f>
        <v>182</v>
      </c>
      <c r="N69" s="620">
        <f t="shared" ref="N69:N97" si="51">F69+J69+L69</f>
        <v>6338</v>
      </c>
      <c r="O69" s="733"/>
      <c r="P69" s="734"/>
      <c r="Q69" s="734"/>
      <c r="R69" s="734"/>
      <c r="S69" s="734"/>
      <c r="T69" s="734"/>
      <c r="U69" s="735"/>
      <c r="V69" s="735"/>
      <c r="W69" s="736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620">
        <v>46</v>
      </c>
      <c r="AM69" s="620">
        <v>6855</v>
      </c>
      <c r="AN69" s="621">
        <f t="shared" si="46"/>
        <v>228</v>
      </c>
      <c r="AO69" s="620">
        <f t="shared" si="47"/>
        <v>13193</v>
      </c>
      <c r="AP69" s="390"/>
      <c r="AQ69" s="390"/>
      <c r="AR69" s="542"/>
      <c r="AS69" s="542"/>
      <c r="AT69" s="542"/>
      <c r="AU69" s="542"/>
      <c r="AV69" s="542"/>
      <c r="AW69" s="542"/>
      <c r="AX69" s="542"/>
      <c r="AY69" s="542"/>
      <c r="AZ69" s="542"/>
      <c r="BA69" s="542"/>
      <c r="BB69" s="542"/>
      <c r="BC69" s="542"/>
      <c r="BD69" s="542"/>
      <c r="BE69" s="542"/>
      <c r="BF69" s="542"/>
      <c r="BG69" s="542"/>
      <c r="BH69" s="542"/>
      <c r="BI69" s="542"/>
      <c r="BJ69" s="542"/>
      <c r="BK69" s="542"/>
      <c r="BL69" s="542"/>
      <c r="BM69" s="542"/>
      <c r="BN69" s="542"/>
      <c r="BO69" s="542"/>
      <c r="BP69" s="542"/>
      <c r="BQ69" s="542"/>
      <c r="BR69" s="542"/>
      <c r="BS69" s="542"/>
      <c r="BT69" s="542"/>
      <c r="BU69" s="542"/>
      <c r="BV69" s="542"/>
      <c r="BW69" s="542"/>
      <c r="BX69" s="542"/>
      <c r="BY69" s="542"/>
      <c r="BZ69" s="542"/>
      <c r="CA69" s="542"/>
      <c r="CB69" s="542"/>
      <c r="CC69" s="542"/>
      <c r="CD69" s="542"/>
    </row>
    <row r="70" spans="1:82" ht="24.6" hidden="1" x14ac:dyDescent="0.4">
      <c r="A70" s="391">
        <v>22</v>
      </c>
      <c r="B70" s="392" t="s">
        <v>145</v>
      </c>
      <c r="C70" s="732">
        <v>751267</v>
      </c>
      <c r="D70" s="620">
        <f t="shared" si="42"/>
        <v>308989</v>
      </c>
      <c r="E70" s="802">
        <v>11</v>
      </c>
      <c r="F70" s="732">
        <v>4182</v>
      </c>
      <c r="G70" s="386">
        <v>8</v>
      </c>
      <c r="H70" s="386">
        <v>4045</v>
      </c>
      <c r="I70" s="732">
        <v>78</v>
      </c>
      <c r="J70" s="732">
        <v>135254</v>
      </c>
      <c r="K70" s="732">
        <v>112</v>
      </c>
      <c r="L70" s="732">
        <v>83373</v>
      </c>
      <c r="M70" s="620">
        <f t="shared" si="50"/>
        <v>201</v>
      </c>
      <c r="N70" s="620">
        <f t="shared" si="51"/>
        <v>222809</v>
      </c>
      <c r="O70" s="733"/>
      <c r="P70" s="734"/>
      <c r="Q70" s="734"/>
      <c r="R70" s="734"/>
      <c r="S70" s="734"/>
      <c r="T70" s="734"/>
      <c r="U70" s="735"/>
      <c r="V70" s="735"/>
      <c r="W70" s="736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620">
        <v>157</v>
      </c>
      <c r="AM70" s="620">
        <v>86180</v>
      </c>
      <c r="AN70" s="621">
        <f t="shared" si="46"/>
        <v>358</v>
      </c>
      <c r="AO70" s="620">
        <f t="shared" si="47"/>
        <v>308989</v>
      </c>
      <c r="AP70" s="390"/>
      <c r="AQ70" s="390"/>
      <c r="AR70" s="542"/>
      <c r="AS70" s="542"/>
      <c r="AT70" s="542"/>
      <c r="AU70" s="542"/>
      <c r="AV70" s="542"/>
      <c r="AW70" s="542"/>
      <c r="AX70" s="542"/>
      <c r="AY70" s="542"/>
      <c r="AZ70" s="542"/>
      <c r="BA70" s="542"/>
      <c r="BB70" s="542"/>
      <c r="BC70" s="542"/>
      <c r="BD70" s="542"/>
      <c r="BE70" s="542"/>
      <c r="BF70" s="542"/>
      <c r="BG70" s="542"/>
      <c r="BH70" s="542"/>
      <c r="BI70" s="542"/>
      <c r="BJ70" s="542"/>
      <c r="BK70" s="542"/>
      <c r="BL70" s="542"/>
      <c r="BM70" s="542"/>
      <c r="BN70" s="542"/>
      <c r="BO70" s="542"/>
      <c r="BP70" s="542"/>
      <c r="BQ70" s="542"/>
      <c r="BR70" s="542"/>
      <c r="BS70" s="542"/>
      <c r="BT70" s="542"/>
      <c r="BU70" s="542"/>
      <c r="BV70" s="542"/>
      <c r="BW70" s="542"/>
      <c r="BX70" s="542"/>
      <c r="BY70" s="542"/>
      <c r="BZ70" s="542"/>
      <c r="CA70" s="542"/>
      <c r="CB70" s="542"/>
      <c r="CC70" s="542"/>
      <c r="CD70" s="542"/>
    </row>
    <row r="71" spans="1:82" s="577" customFormat="1" ht="24.6" hidden="1" x14ac:dyDescent="0.4">
      <c r="A71" s="801">
        <v>23</v>
      </c>
      <c r="B71" s="392" t="s">
        <v>173</v>
      </c>
      <c r="C71" s="732">
        <v>338616</v>
      </c>
      <c r="D71" s="620">
        <f t="shared" si="42"/>
        <v>528256</v>
      </c>
      <c r="E71" s="802">
        <v>76</v>
      </c>
      <c r="F71" s="732">
        <v>28333</v>
      </c>
      <c r="G71" s="386">
        <v>5</v>
      </c>
      <c r="H71" s="386">
        <v>1028</v>
      </c>
      <c r="I71" s="732">
        <v>74</v>
      </c>
      <c r="J71" s="732">
        <v>239907</v>
      </c>
      <c r="K71" s="732">
        <v>111</v>
      </c>
      <c r="L71" s="732">
        <v>86644</v>
      </c>
      <c r="M71" s="620">
        <f t="shared" si="50"/>
        <v>261</v>
      </c>
      <c r="N71" s="620">
        <f t="shared" si="51"/>
        <v>354884</v>
      </c>
      <c r="O71" s="733"/>
      <c r="P71" s="734"/>
      <c r="Q71" s="734"/>
      <c r="R71" s="734"/>
      <c r="S71" s="734"/>
      <c r="T71" s="734"/>
      <c r="U71" s="735"/>
      <c r="V71" s="390"/>
      <c r="W71" s="736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620">
        <v>96</v>
      </c>
      <c r="AM71" s="620">
        <v>173372</v>
      </c>
      <c r="AN71" s="621">
        <f t="shared" si="46"/>
        <v>357</v>
      </c>
      <c r="AO71" s="620">
        <f t="shared" si="47"/>
        <v>528256</v>
      </c>
      <c r="AP71" s="580"/>
      <c r="AQ71" s="580"/>
      <c r="AR71" s="582"/>
      <c r="AS71" s="582"/>
      <c r="AT71" s="582"/>
      <c r="AU71" s="582"/>
      <c r="AV71" s="582"/>
      <c r="AW71" s="582"/>
      <c r="AX71" s="582"/>
      <c r="AY71" s="582"/>
      <c r="AZ71" s="582"/>
      <c r="BA71" s="582"/>
      <c r="BB71" s="582"/>
      <c r="BC71" s="582"/>
      <c r="BD71" s="582"/>
      <c r="BE71" s="582"/>
      <c r="BF71" s="582"/>
      <c r="BG71" s="582"/>
      <c r="BH71" s="582"/>
      <c r="BI71" s="582"/>
      <c r="BJ71" s="582"/>
      <c r="BK71" s="582"/>
      <c r="BL71" s="582"/>
      <c r="BM71" s="582"/>
      <c r="BN71" s="582"/>
      <c r="BO71" s="582"/>
      <c r="BP71" s="582"/>
      <c r="BQ71" s="582"/>
      <c r="BR71" s="582"/>
      <c r="BS71" s="582"/>
      <c r="BT71" s="582"/>
      <c r="BU71" s="582"/>
      <c r="BV71" s="582"/>
      <c r="BW71" s="582"/>
      <c r="BX71" s="582"/>
      <c r="BY71" s="582"/>
      <c r="BZ71" s="582"/>
      <c r="CA71" s="582"/>
      <c r="CB71" s="582"/>
      <c r="CC71" s="582"/>
      <c r="CD71" s="582"/>
    </row>
    <row r="72" spans="1:82" ht="24.6" hidden="1" x14ac:dyDescent="0.4">
      <c r="A72" s="801">
        <v>24</v>
      </c>
      <c r="B72" s="392" t="s">
        <v>146</v>
      </c>
      <c r="C72" s="732">
        <v>279600</v>
      </c>
      <c r="D72" s="620">
        <f t="shared" si="42"/>
        <v>69500</v>
      </c>
      <c r="E72" s="802">
        <v>4</v>
      </c>
      <c r="F72" s="732">
        <v>400</v>
      </c>
      <c r="G72" s="386">
        <v>4</v>
      </c>
      <c r="H72" s="386">
        <v>400</v>
      </c>
      <c r="I72" s="732">
        <v>35</v>
      </c>
      <c r="J72" s="732">
        <v>29700</v>
      </c>
      <c r="K72" s="732">
        <v>83</v>
      </c>
      <c r="L72" s="732">
        <v>25900</v>
      </c>
      <c r="M72" s="620">
        <f t="shared" si="50"/>
        <v>122</v>
      </c>
      <c r="N72" s="620">
        <f>F72+J72+L72</f>
        <v>56000</v>
      </c>
      <c r="O72" s="733"/>
      <c r="P72" s="734"/>
      <c r="Q72" s="734"/>
      <c r="R72" s="734"/>
      <c r="S72" s="734"/>
      <c r="T72" s="734"/>
      <c r="U72" s="735"/>
      <c r="V72" s="735"/>
      <c r="W72" s="736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620">
        <v>28</v>
      </c>
      <c r="AM72" s="620">
        <v>13500</v>
      </c>
      <c r="AN72" s="621">
        <f t="shared" si="46"/>
        <v>150</v>
      </c>
      <c r="AO72" s="620">
        <f t="shared" si="47"/>
        <v>69500</v>
      </c>
      <c r="AP72" s="390"/>
      <c r="AQ72" s="390"/>
      <c r="AR72" s="542"/>
      <c r="AS72" s="542"/>
      <c r="AT72" s="542"/>
      <c r="AU72" s="542"/>
      <c r="AV72" s="542"/>
      <c r="AW72" s="542"/>
      <c r="AX72" s="542"/>
      <c r="AY72" s="542"/>
      <c r="AZ72" s="542"/>
      <c r="BA72" s="542"/>
      <c r="BB72" s="542"/>
      <c r="BC72" s="542"/>
      <c r="BD72" s="542"/>
      <c r="BE72" s="542"/>
      <c r="BF72" s="542"/>
      <c r="BG72" s="542"/>
      <c r="BH72" s="542"/>
      <c r="BI72" s="542"/>
      <c r="BJ72" s="542"/>
      <c r="BK72" s="542"/>
      <c r="BL72" s="542"/>
      <c r="BM72" s="542"/>
      <c r="BN72" s="542"/>
      <c r="BO72" s="542"/>
      <c r="BP72" s="542"/>
      <c r="BQ72" s="542"/>
      <c r="BR72" s="542"/>
      <c r="BS72" s="542"/>
      <c r="BT72" s="542"/>
      <c r="BU72" s="542"/>
      <c r="BV72" s="542"/>
      <c r="BW72" s="542"/>
      <c r="BX72" s="542"/>
      <c r="BY72" s="542"/>
      <c r="BZ72" s="542"/>
      <c r="CA72" s="542"/>
      <c r="CB72" s="542"/>
      <c r="CC72" s="542"/>
      <c r="CD72" s="542"/>
    </row>
    <row r="73" spans="1:82" s="577" customFormat="1" ht="24.6" hidden="1" x14ac:dyDescent="0.4">
      <c r="A73" s="391">
        <v>25</v>
      </c>
      <c r="B73" s="392" t="s">
        <v>148</v>
      </c>
      <c r="C73" s="732">
        <v>272379</v>
      </c>
      <c r="D73" s="620">
        <f t="shared" si="42"/>
        <v>234278</v>
      </c>
      <c r="E73" s="802">
        <v>0</v>
      </c>
      <c r="F73" s="732">
        <v>0</v>
      </c>
      <c r="G73" s="386">
        <v>0</v>
      </c>
      <c r="H73" s="386">
        <v>0</v>
      </c>
      <c r="I73" s="732">
        <v>75</v>
      </c>
      <c r="J73" s="732">
        <v>95656</v>
      </c>
      <c r="K73" s="732">
        <v>63</v>
      </c>
      <c r="L73" s="732">
        <v>82587</v>
      </c>
      <c r="M73" s="620">
        <f t="shared" si="50"/>
        <v>138</v>
      </c>
      <c r="N73" s="620">
        <f t="shared" si="51"/>
        <v>178243</v>
      </c>
      <c r="O73" s="733"/>
      <c r="P73" s="734"/>
      <c r="Q73" s="734"/>
      <c r="R73" s="734"/>
      <c r="S73" s="734"/>
      <c r="T73" s="734"/>
      <c r="U73" s="735"/>
      <c r="V73" s="735"/>
      <c r="W73" s="736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620">
        <v>84</v>
      </c>
      <c r="AM73" s="620">
        <v>56035</v>
      </c>
      <c r="AN73" s="621">
        <f t="shared" si="46"/>
        <v>222</v>
      </c>
      <c r="AO73" s="620">
        <f t="shared" si="47"/>
        <v>234278</v>
      </c>
      <c r="AP73" s="580"/>
      <c r="AQ73" s="580"/>
      <c r="AR73" s="582"/>
      <c r="AS73" s="582"/>
      <c r="AT73" s="582"/>
      <c r="AU73" s="582"/>
      <c r="AV73" s="582"/>
      <c r="AW73" s="582"/>
      <c r="AX73" s="582"/>
      <c r="AY73" s="582"/>
      <c r="AZ73" s="582"/>
      <c r="BA73" s="582"/>
      <c r="BB73" s="582"/>
      <c r="BC73" s="582"/>
      <c r="BD73" s="582"/>
      <c r="BE73" s="582"/>
      <c r="BF73" s="582"/>
      <c r="BG73" s="582"/>
      <c r="BH73" s="582"/>
      <c r="BI73" s="582"/>
      <c r="BJ73" s="582"/>
      <c r="BK73" s="582"/>
      <c r="BL73" s="582"/>
      <c r="BM73" s="582"/>
      <c r="BN73" s="582"/>
      <c r="BO73" s="582"/>
      <c r="BP73" s="582"/>
      <c r="BQ73" s="582"/>
      <c r="BR73" s="582"/>
      <c r="BS73" s="582"/>
      <c r="BT73" s="582"/>
      <c r="BU73" s="582"/>
      <c r="BV73" s="582"/>
      <c r="BW73" s="582"/>
      <c r="BX73" s="582"/>
      <c r="BY73" s="582"/>
      <c r="BZ73" s="582"/>
      <c r="CA73" s="582"/>
      <c r="CB73" s="582"/>
      <c r="CC73" s="582"/>
      <c r="CD73" s="582"/>
    </row>
    <row r="74" spans="1:82" s="577" customFormat="1" ht="24.6" hidden="1" x14ac:dyDescent="0.4">
      <c r="A74" s="801">
        <v>26</v>
      </c>
      <c r="B74" s="392" t="s">
        <v>149</v>
      </c>
      <c r="C74" s="732">
        <v>159122</v>
      </c>
      <c r="D74" s="620">
        <f t="shared" si="42"/>
        <v>371986</v>
      </c>
      <c r="E74" s="732">
        <v>16</v>
      </c>
      <c r="F74" s="732">
        <v>767</v>
      </c>
      <c r="G74" s="732">
        <v>14</v>
      </c>
      <c r="H74" s="732">
        <v>568</v>
      </c>
      <c r="I74" s="732">
        <v>62</v>
      </c>
      <c r="J74" s="732">
        <v>294050</v>
      </c>
      <c r="K74" s="732">
        <v>54</v>
      </c>
      <c r="L74" s="732">
        <v>42677</v>
      </c>
      <c r="M74" s="620">
        <f t="shared" ref="M74" si="52">E74+I74+K74</f>
        <v>132</v>
      </c>
      <c r="N74" s="620">
        <f t="shared" ref="N74" si="53">F74+J74+L74</f>
        <v>337494</v>
      </c>
      <c r="O74" s="732">
        <v>0</v>
      </c>
      <c r="P74" s="732">
        <v>0</v>
      </c>
      <c r="Q74" s="732">
        <v>0</v>
      </c>
      <c r="R74" s="732">
        <v>0</v>
      </c>
      <c r="S74" s="732">
        <v>0</v>
      </c>
      <c r="T74" s="732">
        <v>0</v>
      </c>
      <c r="U74" s="732">
        <v>0</v>
      </c>
      <c r="V74" s="732">
        <v>0</v>
      </c>
      <c r="W74" s="732">
        <v>0</v>
      </c>
      <c r="X74" s="732">
        <v>0</v>
      </c>
      <c r="Y74" s="732">
        <v>0</v>
      </c>
      <c r="Z74" s="732">
        <v>0</v>
      </c>
      <c r="AA74" s="732">
        <v>0</v>
      </c>
      <c r="AB74" s="732">
        <v>0</v>
      </c>
      <c r="AC74" s="732">
        <v>0</v>
      </c>
      <c r="AD74" s="732">
        <v>0</v>
      </c>
      <c r="AE74" s="732">
        <v>0</v>
      </c>
      <c r="AF74" s="732">
        <v>0</v>
      </c>
      <c r="AG74" s="732">
        <v>0</v>
      </c>
      <c r="AH74" s="732">
        <v>0</v>
      </c>
      <c r="AI74" s="732">
        <v>0</v>
      </c>
      <c r="AJ74" s="732">
        <v>0</v>
      </c>
      <c r="AK74" s="732">
        <v>0</v>
      </c>
      <c r="AL74" s="732">
        <v>106</v>
      </c>
      <c r="AM74" s="732">
        <v>34492</v>
      </c>
      <c r="AN74" s="621">
        <f t="shared" ref="AN74:AO79" si="54">M74+AL74</f>
        <v>238</v>
      </c>
      <c r="AO74" s="620">
        <f t="shared" ref="AO74:AO79" si="55">N74+AM74</f>
        <v>371986</v>
      </c>
      <c r="AP74" s="580"/>
      <c r="AQ74" s="580"/>
      <c r="AR74" s="582"/>
      <c r="AS74" s="582"/>
      <c r="AT74" s="582"/>
      <c r="AU74" s="582"/>
      <c r="AV74" s="582"/>
      <c r="AW74" s="582"/>
      <c r="AX74" s="582"/>
      <c r="AY74" s="582"/>
      <c r="AZ74" s="582"/>
      <c r="BA74" s="582"/>
      <c r="BB74" s="582"/>
      <c r="BC74" s="582"/>
      <c r="BD74" s="582"/>
      <c r="BE74" s="582"/>
      <c r="BF74" s="582"/>
      <c r="BG74" s="582"/>
      <c r="BH74" s="582"/>
      <c r="BI74" s="582"/>
      <c r="BJ74" s="582"/>
      <c r="BK74" s="582"/>
      <c r="BL74" s="582"/>
      <c r="BM74" s="582"/>
      <c r="BN74" s="582"/>
      <c r="BO74" s="582"/>
      <c r="BP74" s="582"/>
      <c r="BQ74" s="582"/>
      <c r="BR74" s="582"/>
      <c r="BS74" s="582"/>
      <c r="BT74" s="582"/>
      <c r="BU74" s="582"/>
      <c r="BV74" s="582"/>
      <c r="BW74" s="582"/>
      <c r="BX74" s="582"/>
      <c r="BY74" s="582"/>
      <c r="BZ74" s="582"/>
      <c r="CA74" s="582"/>
      <c r="CB74" s="582"/>
      <c r="CC74" s="582"/>
      <c r="CD74" s="582"/>
    </row>
    <row r="75" spans="1:82" s="577" customFormat="1" ht="24.6" hidden="1" x14ac:dyDescent="0.4">
      <c r="A75" s="801">
        <v>27</v>
      </c>
      <c r="B75" s="392" t="s">
        <v>150</v>
      </c>
      <c r="C75" s="732">
        <v>582400</v>
      </c>
      <c r="D75" s="620">
        <f t="shared" si="42"/>
        <v>280951</v>
      </c>
      <c r="E75" s="802">
        <v>3</v>
      </c>
      <c r="F75" s="732">
        <v>668</v>
      </c>
      <c r="G75" s="386">
        <v>0</v>
      </c>
      <c r="H75" s="386">
        <v>0</v>
      </c>
      <c r="I75" s="732">
        <v>92</v>
      </c>
      <c r="J75" s="732">
        <v>172605</v>
      </c>
      <c r="K75" s="732">
        <v>100</v>
      </c>
      <c r="L75" s="732">
        <v>67778</v>
      </c>
      <c r="M75" s="620">
        <f t="shared" ref="M75:M81" si="56">E75+I75+K75</f>
        <v>195</v>
      </c>
      <c r="N75" s="620">
        <f t="shared" ref="N75:N80" si="57">F75+J75+L75</f>
        <v>241051</v>
      </c>
      <c r="O75" s="733"/>
      <c r="P75" s="734"/>
      <c r="Q75" s="734"/>
      <c r="R75" s="734"/>
      <c r="S75" s="734"/>
      <c r="T75" s="734"/>
      <c r="U75" s="735"/>
      <c r="V75" s="735"/>
      <c r="W75" s="736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620">
        <v>90</v>
      </c>
      <c r="AM75" s="620">
        <v>39900</v>
      </c>
      <c r="AN75" s="621">
        <f t="shared" si="54"/>
        <v>285</v>
      </c>
      <c r="AO75" s="620">
        <f t="shared" si="55"/>
        <v>280951</v>
      </c>
      <c r="AP75" s="580"/>
      <c r="AQ75" s="580"/>
      <c r="AR75" s="582"/>
      <c r="AS75" s="582"/>
      <c r="AT75" s="582"/>
      <c r="AU75" s="582"/>
      <c r="AV75" s="582"/>
      <c r="AW75" s="582"/>
      <c r="AX75" s="582"/>
      <c r="AY75" s="582"/>
      <c r="AZ75" s="582"/>
      <c r="BA75" s="582"/>
      <c r="BB75" s="582"/>
      <c r="BC75" s="582"/>
      <c r="BD75" s="582"/>
      <c r="BE75" s="582"/>
      <c r="BF75" s="582"/>
      <c r="BG75" s="582"/>
      <c r="BH75" s="582"/>
      <c r="BI75" s="582"/>
      <c r="BJ75" s="582"/>
      <c r="BK75" s="582"/>
      <c r="BL75" s="582"/>
      <c r="BM75" s="582"/>
      <c r="BN75" s="582"/>
      <c r="BO75" s="582"/>
      <c r="BP75" s="582"/>
      <c r="BQ75" s="582"/>
      <c r="BR75" s="582"/>
      <c r="BS75" s="582"/>
      <c r="BT75" s="582"/>
      <c r="BU75" s="582"/>
      <c r="BV75" s="582"/>
      <c r="BW75" s="582"/>
      <c r="BX75" s="582"/>
      <c r="BY75" s="582"/>
      <c r="BZ75" s="582"/>
      <c r="CA75" s="582"/>
      <c r="CB75" s="582"/>
      <c r="CC75" s="582"/>
      <c r="CD75" s="582"/>
    </row>
    <row r="76" spans="1:82" ht="24.6" hidden="1" x14ac:dyDescent="0.4">
      <c r="A76" s="391">
        <v>28</v>
      </c>
      <c r="B76" s="392" t="s">
        <v>174</v>
      </c>
      <c r="C76" s="732">
        <v>190600</v>
      </c>
      <c r="D76" s="620">
        <f t="shared" si="42"/>
        <v>390880</v>
      </c>
      <c r="E76" s="802">
        <v>1</v>
      </c>
      <c r="F76" s="732">
        <v>80</v>
      </c>
      <c r="G76" s="386">
        <v>0</v>
      </c>
      <c r="H76" s="386">
        <v>0</v>
      </c>
      <c r="I76" s="732">
        <v>102</v>
      </c>
      <c r="J76" s="732">
        <v>20000</v>
      </c>
      <c r="K76" s="632">
        <v>346</v>
      </c>
      <c r="L76" s="732">
        <v>266400</v>
      </c>
      <c r="M76" s="620">
        <f t="shared" si="56"/>
        <v>449</v>
      </c>
      <c r="N76" s="620">
        <f t="shared" si="57"/>
        <v>286480</v>
      </c>
      <c r="O76" s="733"/>
      <c r="P76" s="734"/>
      <c r="Q76" s="734"/>
      <c r="R76" s="734"/>
      <c r="S76" s="734"/>
      <c r="T76" s="734"/>
      <c r="U76" s="735"/>
      <c r="V76" s="735"/>
      <c r="W76" s="736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620">
        <v>66</v>
      </c>
      <c r="AM76" s="620">
        <v>104400</v>
      </c>
      <c r="AN76" s="621">
        <f t="shared" si="54"/>
        <v>515</v>
      </c>
      <c r="AO76" s="620">
        <f t="shared" si="55"/>
        <v>390880</v>
      </c>
      <c r="AP76" s="390"/>
      <c r="AQ76" s="390"/>
      <c r="AR76" s="542"/>
      <c r="AS76" s="542"/>
      <c r="AT76" s="542"/>
      <c r="AU76" s="542"/>
      <c r="AV76" s="542"/>
      <c r="AW76" s="542"/>
      <c r="AX76" s="542"/>
      <c r="AY76" s="542"/>
      <c r="AZ76" s="542"/>
      <c r="BA76" s="542"/>
      <c r="BB76" s="542"/>
      <c r="BC76" s="542"/>
      <c r="BD76" s="542"/>
      <c r="BE76" s="542"/>
      <c r="BF76" s="542"/>
      <c r="BG76" s="542"/>
      <c r="BH76" s="542"/>
      <c r="BI76" s="542"/>
      <c r="BJ76" s="542"/>
      <c r="BK76" s="542"/>
      <c r="BL76" s="542"/>
      <c r="BM76" s="542"/>
      <c r="BN76" s="542"/>
      <c r="BO76" s="542"/>
      <c r="BP76" s="542"/>
      <c r="BQ76" s="542"/>
      <c r="BR76" s="542"/>
      <c r="BS76" s="542"/>
      <c r="BT76" s="542"/>
      <c r="BU76" s="542"/>
      <c r="BV76" s="542"/>
      <c r="BW76" s="542"/>
      <c r="BX76" s="542"/>
      <c r="BY76" s="542"/>
      <c r="BZ76" s="542"/>
      <c r="CA76" s="542"/>
      <c r="CB76" s="542"/>
      <c r="CC76" s="542"/>
      <c r="CD76" s="542"/>
    </row>
    <row r="77" spans="1:82" s="577" customFormat="1" ht="24.6" hidden="1" x14ac:dyDescent="0.4">
      <c r="A77" s="801">
        <v>29</v>
      </c>
      <c r="B77" s="392" t="s">
        <v>326</v>
      </c>
      <c r="C77" s="732">
        <v>16300</v>
      </c>
      <c r="D77" s="620">
        <f>AO77</f>
        <v>44400</v>
      </c>
      <c r="E77" s="802">
        <v>0</v>
      </c>
      <c r="F77" s="732">
        <v>0</v>
      </c>
      <c r="G77" s="386">
        <v>0</v>
      </c>
      <c r="H77" s="386">
        <v>0</v>
      </c>
      <c r="I77" s="732">
        <v>6</v>
      </c>
      <c r="J77" s="732">
        <v>1965</v>
      </c>
      <c r="K77" s="732">
        <v>30</v>
      </c>
      <c r="L77" s="732">
        <v>39000</v>
      </c>
      <c r="M77" s="620">
        <f t="shared" si="56"/>
        <v>36</v>
      </c>
      <c r="N77" s="620">
        <f t="shared" si="57"/>
        <v>40965</v>
      </c>
      <c r="O77" s="733"/>
      <c r="P77" s="734"/>
      <c r="Q77" s="734"/>
      <c r="R77" s="734"/>
      <c r="S77" s="734"/>
      <c r="T77" s="734"/>
      <c r="U77" s="735"/>
      <c r="V77" s="735"/>
      <c r="W77" s="736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620">
        <v>19</v>
      </c>
      <c r="AM77" s="620">
        <v>3435</v>
      </c>
      <c r="AN77" s="621">
        <f t="shared" si="54"/>
        <v>55</v>
      </c>
      <c r="AO77" s="621">
        <f t="shared" si="54"/>
        <v>44400</v>
      </c>
      <c r="AP77" s="580"/>
      <c r="AQ77" s="580"/>
      <c r="AR77" s="582"/>
      <c r="AS77" s="582"/>
      <c r="AT77" s="582"/>
      <c r="AU77" s="582"/>
      <c r="AV77" s="582"/>
      <c r="AW77" s="582"/>
      <c r="AX77" s="582"/>
      <c r="AY77" s="582"/>
      <c r="AZ77" s="582"/>
      <c r="BA77" s="582"/>
      <c r="BB77" s="582"/>
      <c r="BC77" s="582"/>
      <c r="BD77" s="582"/>
      <c r="BE77" s="582"/>
      <c r="BF77" s="582"/>
      <c r="BG77" s="582"/>
      <c r="BH77" s="582"/>
      <c r="BI77" s="582"/>
      <c r="BJ77" s="582"/>
      <c r="BK77" s="582"/>
      <c r="BL77" s="582"/>
      <c r="BM77" s="582"/>
      <c r="BN77" s="582"/>
      <c r="BO77" s="582"/>
      <c r="BP77" s="582"/>
      <c r="BQ77" s="582"/>
      <c r="BR77" s="582"/>
      <c r="BS77" s="582"/>
      <c r="BT77" s="582"/>
      <c r="BU77" s="582"/>
      <c r="BV77" s="582"/>
      <c r="BW77" s="582"/>
      <c r="BX77" s="582"/>
      <c r="BY77" s="582"/>
      <c r="BZ77" s="582"/>
      <c r="CA77" s="582"/>
      <c r="CB77" s="582"/>
      <c r="CC77" s="582"/>
      <c r="CD77" s="582"/>
    </row>
    <row r="78" spans="1:82" s="577" customFormat="1" ht="24.6" hidden="1" x14ac:dyDescent="0.4">
      <c r="A78" s="801">
        <v>30</v>
      </c>
      <c r="B78" s="392" t="s">
        <v>151</v>
      </c>
      <c r="C78" s="732">
        <v>477900</v>
      </c>
      <c r="D78" s="620">
        <f t="shared" si="42"/>
        <v>125000</v>
      </c>
      <c r="E78" s="802">
        <v>70</v>
      </c>
      <c r="F78" s="732">
        <v>13500</v>
      </c>
      <c r="G78" s="386">
        <v>29</v>
      </c>
      <c r="H78" s="386">
        <v>6755</v>
      </c>
      <c r="I78" s="732">
        <v>47</v>
      </c>
      <c r="J78" s="732">
        <v>34900</v>
      </c>
      <c r="K78" s="732">
        <v>84</v>
      </c>
      <c r="L78" s="732">
        <v>41250</v>
      </c>
      <c r="M78" s="620">
        <f t="shared" si="56"/>
        <v>201</v>
      </c>
      <c r="N78" s="620">
        <f t="shared" si="57"/>
        <v>89650</v>
      </c>
      <c r="O78" s="733"/>
      <c r="P78" s="734"/>
      <c r="Q78" s="734"/>
      <c r="R78" s="734"/>
      <c r="S78" s="734"/>
      <c r="T78" s="734"/>
      <c r="U78" s="735"/>
      <c r="V78" s="735"/>
      <c r="W78" s="736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620">
        <v>84</v>
      </c>
      <c r="AM78" s="620">
        <v>35350</v>
      </c>
      <c r="AN78" s="621">
        <f t="shared" si="54"/>
        <v>285</v>
      </c>
      <c r="AO78" s="620">
        <f t="shared" si="55"/>
        <v>125000</v>
      </c>
      <c r="AP78" s="580"/>
      <c r="AQ78" s="580"/>
      <c r="AR78" s="582"/>
      <c r="AS78" s="582"/>
      <c r="AT78" s="582"/>
      <c r="AU78" s="582"/>
      <c r="AV78" s="582"/>
      <c r="AW78" s="582"/>
      <c r="AX78" s="582"/>
      <c r="AY78" s="582"/>
      <c r="AZ78" s="582"/>
      <c r="BA78" s="582"/>
      <c r="BB78" s="582"/>
      <c r="BC78" s="582"/>
      <c r="BD78" s="582"/>
      <c r="BE78" s="582"/>
      <c r="BF78" s="582"/>
      <c r="BG78" s="582"/>
      <c r="BH78" s="582"/>
      <c r="BI78" s="582"/>
      <c r="BJ78" s="582"/>
      <c r="BK78" s="582"/>
      <c r="BL78" s="582"/>
      <c r="BM78" s="582"/>
      <c r="BN78" s="582"/>
      <c r="BO78" s="582"/>
      <c r="BP78" s="582"/>
      <c r="BQ78" s="582"/>
      <c r="BR78" s="582"/>
      <c r="BS78" s="582"/>
      <c r="BT78" s="582"/>
      <c r="BU78" s="582"/>
      <c r="BV78" s="582"/>
      <c r="BW78" s="582"/>
      <c r="BX78" s="582"/>
      <c r="BY78" s="582"/>
      <c r="BZ78" s="582"/>
      <c r="CA78" s="582"/>
      <c r="CB78" s="582"/>
      <c r="CC78" s="582"/>
      <c r="CD78" s="582"/>
    </row>
    <row r="79" spans="1:82" ht="24.6" hidden="1" x14ac:dyDescent="0.4">
      <c r="A79" s="391">
        <v>31</v>
      </c>
      <c r="B79" s="392" t="s">
        <v>226</v>
      </c>
      <c r="C79" s="732">
        <v>38400</v>
      </c>
      <c r="D79" s="620">
        <f t="shared" si="42"/>
        <v>115100</v>
      </c>
      <c r="E79" s="802">
        <v>0</v>
      </c>
      <c r="F79" s="732">
        <v>0</v>
      </c>
      <c r="G79" s="386">
        <v>0</v>
      </c>
      <c r="H79" s="386">
        <v>0</v>
      </c>
      <c r="I79" s="732">
        <v>45</v>
      </c>
      <c r="J79" s="732">
        <v>31100</v>
      </c>
      <c r="K79" s="732">
        <v>65</v>
      </c>
      <c r="L79" s="732">
        <v>84000</v>
      </c>
      <c r="M79" s="620">
        <f t="shared" si="56"/>
        <v>110</v>
      </c>
      <c r="N79" s="620">
        <f t="shared" si="57"/>
        <v>115100</v>
      </c>
      <c r="O79" s="733"/>
      <c r="P79" s="734"/>
      <c r="Q79" s="734"/>
      <c r="R79" s="734"/>
      <c r="S79" s="734"/>
      <c r="T79" s="734"/>
      <c r="U79" s="735"/>
      <c r="V79" s="735"/>
      <c r="W79" s="736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90"/>
      <c r="AI79" s="390"/>
      <c r="AJ79" s="390"/>
      <c r="AK79" s="390"/>
      <c r="AL79" s="620">
        <v>0</v>
      </c>
      <c r="AM79" s="620">
        <v>0</v>
      </c>
      <c r="AN79" s="621">
        <f t="shared" si="54"/>
        <v>110</v>
      </c>
      <c r="AO79" s="620">
        <f t="shared" si="55"/>
        <v>115100</v>
      </c>
      <c r="AP79" s="390"/>
      <c r="AQ79" s="390"/>
      <c r="AR79" s="542"/>
      <c r="AS79" s="542"/>
      <c r="AT79" s="542"/>
      <c r="AU79" s="542"/>
      <c r="AV79" s="542"/>
      <c r="AW79" s="542"/>
      <c r="AX79" s="542"/>
      <c r="AY79" s="542"/>
      <c r="AZ79" s="542"/>
      <c r="BA79" s="542"/>
      <c r="BB79" s="542"/>
      <c r="BC79" s="542"/>
      <c r="BD79" s="542"/>
      <c r="BE79" s="542"/>
      <c r="BF79" s="542"/>
      <c r="BG79" s="542"/>
      <c r="BH79" s="542"/>
      <c r="BI79" s="542"/>
      <c r="BJ79" s="542"/>
      <c r="BK79" s="542"/>
      <c r="BL79" s="542"/>
      <c r="BM79" s="542"/>
      <c r="BN79" s="542"/>
      <c r="BO79" s="542"/>
      <c r="BP79" s="542"/>
      <c r="BQ79" s="542"/>
      <c r="BR79" s="542"/>
      <c r="BS79" s="542"/>
      <c r="BT79" s="542"/>
      <c r="BU79" s="542"/>
      <c r="BV79" s="542"/>
      <c r="BW79" s="542"/>
      <c r="BX79" s="542"/>
      <c r="BY79" s="542"/>
      <c r="BZ79" s="542"/>
      <c r="CA79" s="542"/>
      <c r="CB79" s="542"/>
      <c r="CC79" s="542"/>
      <c r="CD79" s="542"/>
    </row>
    <row r="80" spans="1:82" s="577" customFormat="1" ht="24.6" hidden="1" x14ac:dyDescent="0.4">
      <c r="A80" s="801">
        <v>32</v>
      </c>
      <c r="B80" s="392" t="s">
        <v>275</v>
      </c>
      <c r="C80" s="732">
        <v>142265</v>
      </c>
      <c r="D80" s="620">
        <f t="shared" si="42"/>
        <v>83072</v>
      </c>
      <c r="E80" s="802">
        <v>23</v>
      </c>
      <c r="F80" s="732">
        <v>15360</v>
      </c>
      <c r="G80" s="386">
        <v>4</v>
      </c>
      <c r="H80" s="386">
        <v>950</v>
      </c>
      <c r="I80" s="732">
        <v>98</v>
      </c>
      <c r="J80" s="732">
        <v>19800</v>
      </c>
      <c r="K80" s="732">
        <v>60</v>
      </c>
      <c r="L80" s="732">
        <v>36312</v>
      </c>
      <c r="M80" s="620">
        <f t="shared" si="56"/>
        <v>181</v>
      </c>
      <c r="N80" s="620">
        <f t="shared" si="57"/>
        <v>71472</v>
      </c>
      <c r="O80" s="733"/>
      <c r="P80" s="734"/>
      <c r="Q80" s="734"/>
      <c r="R80" s="734"/>
      <c r="S80" s="734"/>
      <c r="T80" s="734"/>
      <c r="U80" s="736"/>
      <c r="V80" s="736"/>
      <c r="W80" s="736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0"/>
      <c r="AL80" s="620">
        <v>6</v>
      </c>
      <c r="AM80" s="620">
        <v>11600</v>
      </c>
      <c r="AN80" s="621">
        <f t="shared" ref="AN80:AN81" si="58">M80+AL80</f>
        <v>187</v>
      </c>
      <c r="AO80" s="620">
        <f t="shared" ref="AO80:AO81" si="59">N80+AM80</f>
        <v>83072</v>
      </c>
      <c r="AP80" s="580"/>
      <c r="AQ80" s="580"/>
      <c r="AR80" s="582"/>
      <c r="AS80" s="582"/>
      <c r="AT80" s="582"/>
      <c r="AU80" s="582"/>
      <c r="AV80" s="582"/>
      <c r="AW80" s="582"/>
      <c r="AX80" s="582"/>
      <c r="AY80" s="582"/>
      <c r="AZ80" s="582"/>
      <c r="BA80" s="582"/>
      <c r="BB80" s="582"/>
      <c r="BC80" s="582"/>
      <c r="BD80" s="582"/>
      <c r="BE80" s="582"/>
      <c r="BF80" s="582"/>
      <c r="BG80" s="582"/>
      <c r="BH80" s="582"/>
      <c r="BI80" s="582"/>
      <c r="BJ80" s="582"/>
      <c r="BK80" s="582"/>
      <c r="BL80" s="582"/>
      <c r="BM80" s="582"/>
      <c r="BN80" s="582"/>
      <c r="BO80" s="582"/>
      <c r="BP80" s="582"/>
      <c r="BQ80" s="582"/>
      <c r="BR80" s="582"/>
      <c r="BS80" s="582"/>
      <c r="BT80" s="582"/>
      <c r="BU80" s="582"/>
      <c r="BV80" s="582"/>
      <c r="BW80" s="582"/>
      <c r="BX80" s="582"/>
      <c r="BY80" s="582"/>
      <c r="BZ80" s="582"/>
      <c r="CA80" s="582"/>
      <c r="CB80" s="582"/>
      <c r="CC80" s="582"/>
      <c r="CD80" s="582"/>
    </row>
    <row r="81" spans="1:256" s="757" customFormat="1" ht="24.6" hidden="1" x14ac:dyDescent="0.4">
      <c r="A81" s="801">
        <v>33</v>
      </c>
      <c r="B81" s="392" t="s">
        <v>193</v>
      </c>
      <c r="C81" s="732">
        <v>158164</v>
      </c>
      <c r="D81" s="620">
        <f t="shared" si="42"/>
        <v>247948</v>
      </c>
      <c r="E81" s="802">
        <v>33</v>
      </c>
      <c r="F81" s="732">
        <v>7511</v>
      </c>
      <c r="G81" s="386">
        <v>0</v>
      </c>
      <c r="H81" s="386">
        <v>0</v>
      </c>
      <c r="I81" s="802">
        <v>112</v>
      </c>
      <c r="J81" s="732">
        <v>79975</v>
      </c>
      <c r="K81" s="732">
        <v>145</v>
      </c>
      <c r="L81" s="732">
        <v>117871</v>
      </c>
      <c r="M81" s="620">
        <f t="shared" si="56"/>
        <v>290</v>
      </c>
      <c r="N81" s="620">
        <f>F81+J81+L81</f>
        <v>205357</v>
      </c>
      <c r="O81" s="733"/>
      <c r="P81" s="734"/>
      <c r="Q81" s="734"/>
      <c r="R81" s="734"/>
      <c r="S81" s="734"/>
      <c r="T81" s="734"/>
      <c r="U81" s="736"/>
      <c r="V81" s="736"/>
      <c r="W81" s="736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733">
        <v>110</v>
      </c>
      <c r="AM81" s="733">
        <v>42591</v>
      </c>
      <c r="AN81" s="621">
        <f t="shared" si="58"/>
        <v>400</v>
      </c>
      <c r="AO81" s="620">
        <f t="shared" si="59"/>
        <v>247948</v>
      </c>
      <c r="AP81" s="390"/>
      <c r="AQ81" s="390"/>
      <c r="AR81" s="390"/>
      <c r="AS81" s="390"/>
      <c r="AT81" s="390"/>
      <c r="AU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  <c r="BG81" s="390"/>
      <c r="BH81" s="390"/>
      <c r="BI81" s="390"/>
      <c r="BJ81" s="390"/>
      <c r="BK81" s="390"/>
      <c r="BL81" s="390"/>
      <c r="BM81" s="390"/>
      <c r="BN81" s="390"/>
      <c r="BO81" s="390"/>
      <c r="BP81" s="390"/>
      <c r="BQ81" s="390"/>
      <c r="BR81" s="390"/>
      <c r="BS81" s="390"/>
      <c r="BT81" s="390"/>
      <c r="BU81" s="390"/>
      <c r="BV81" s="390"/>
      <c r="BW81" s="390"/>
      <c r="BX81" s="390"/>
      <c r="BY81" s="390"/>
      <c r="BZ81" s="390"/>
      <c r="CA81" s="390"/>
      <c r="CB81" s="390"/>
      <c r="CC81" s="390"/>
      <c r="CD81" s="390"/>
    </row>
    <row r="82" spans="1:256" ht="24.6" hidden="1" x14ac:dyDescent="0.4">
      <c r="A82" s="831" t="s">
        <v>158</v>
      </c>
      <c r="B82" s="739"/>
      <c r="C82" s="732">
        <f t="shared" ref="C82:AO82" si="60">SUM(C58:C81)</f>
        <v>21409696</v>
      </c>
      <c r="D82" s="732">
        <f t="shared" si="60"/>
        <v>8269663</v>
      </c>
      <c r="E82" s="732">
        <f t="shared" si="60"/>
        <v>1796</v>
      </c>
      <c r="F82" s="732">
        <f t="shared" si="60"/>
        <v>418895</v>
      </c>
      <c r="G82" s="732">
        <f t="shared" si="60"/>
        <v>1195</v>
      </c>
      <c r="H82" s="732">
        <f t="shared" si="60"/>
        <v>165957</v>
      </c>
      <c r="I82" s="732">
        <f t="shared" si="60"/>
        <v>2096</v>
      </c>
      <c r="J82" s="732">
        <f t="shared" si="60"/>
        <v>3613838</v>
      </c>
      <c r="K82" s="732">
        <f t="shared" si="60"/>
        <v>2999</v>
      </c>
      <c r="L82" s="732">
        <f t="shared" si="60"/>
        <v>2392050</v>
      </c>
      <c r="M82" s="732">
        <f t="shared" si="60"/>
        <v>6891</v>
      </c>
      <c r="N82" s="732">
        <f t="shared" si="60"/>
        <v>6424783</v>
      </c>
      <c r="O82" s="732">
        <f t="shared" si="60"/>
        <v>0</v>
      </c>
      <c r="P82" s="732">
        <f t="shared" si="60"/>
        <v>0</v>
      </c>
      <c r="Q82" s="732">
        <f t="shared" si="60"/>
        <v>0</v>
      </c>
      <c r="R82" s="732">
        <f t="shared" si="60"/>
        <v>0</v>
      </c>
      <c r="S82" s="732">
        <f t="shared" si="60"/>
        <v>0</v>
      </c>
      <c r="T82" s="732">
        <f t="shared" si="60"/>
        <v>0</v>
      </c>
      <c r="U82" s="732">
        <f t="shared" si="60"/>
        <v>0</v>
      </c>
      <c r="V82" s="732">
        <f t="shared" si="60"/>
        <v>0</v>
      </c>
      <c r="W82" s="732">
        <f t="shared" si="60"/>
        <v>0</v>
      </c>
      <c r="X82" s="732">
        <f t="shared" si="60"/>
        <v>0</v>
      </c>
      <c r="Y82" s="732">
        <f t="shared" si="60"/>
        <v>0</v>
      </c>
      <c r="Z82" s="732">
        <f t="shared" si="60"/>
        <v>0</v>
      </c>
      <c r="AA82" s="732">
        <f t="shared" si="60"/>
        <v>0</v>
      </c>
      <c r="AB82" s="732">
        <f t="shared" si="60"/>
        <v>0</v>
      </c>
      <c r="AC82" s="732">
        <f t="shared" si="60"/>
        <v>0</v>
      </c>
      <c r="AD82" s="732">
        <f t="shared" si="60"/>
        <v>0</v>
      </c>
      <c r="AE82" s="732">
        <f t="shared" si="60"/>
        <v>0</v>
      </c>
      <c r="AF82" s="732">
        <f t="shared" si="60"/>
        <v>0</v>
      </c>
      <c r="AG82" s="732">
        <f t="shared" si="60"/>
        <v>0</v>
      </c>
      <c r="AH82" s="732">
        <f t="shared" si="60"/>
        <v>0</v>
      </c>
      <c r="AI82" s="732">
        <f t="shared" si="60"/>
        <v>0</v>
      </c>
      <c r="AJ82" s="732">
        <f t="shared" si="60"/>
        <v>0</v>
      </c>
      <c r="AK82" s="732">
        <f t="shared" si="60"/>
        <v>0</v>
      </c>
      <c r="AL82" s="732">
        <f t="shared" si="60"/>
        <v>2128</v>
      </c>
      <c r="AM82" s="732">
        <f t="shared" si="60"/>
        <v>1844880</v>
      </c>
      <c r="AN82" s="732">
        <f t="shared" si="60"/>
        <v>9019</v>
      </c>
      <c r="AO82" s="620">
        <f t="shared" si="60"/>
        <v>8269663</v>
      </c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  <c r="BL82" s="390"/>
      <c r="BM82" s="390"/>
      <c r="BN82" s="390"/>
      <c r="BO82" s="390"/>
      <c r="BP82" s="390"/>
      <c r="BQ82" s="390"/>
      <c r="BR82" s="390"/>
      <c r="BS82" s="390"/>
      <c r="BT82" s="390"/>
      <c r="BU82" s="390"/>
      <c r="BV82" s="390"/>
      <c r="BW82" s="390"/>
      <c r="BX82" s="390"/>
      <c r="BY82" s="390"/>
      <c r="BZ82" s="390"/>
      <c r="CA82" s="390"/>
      <c r="CB82" s="390"/>
      <c r="CC82" s="390"/>
      <c r="CD82" s="390"/>
      <c r="CE82" s="757"/>
      <c r="CF82" s="757"/>
      <c r="CG82" s="757"/>
      <c r="CH82" s="757"/>
      <c r="CI82" s="757"/>
      <c r="CJ82" s="757"/>
      <c r="CK82" s="757"/>
      <c r="CL82" s="757"/>
      <c r="CM82" s="757"/>
      <c r="CN82" s="757"/>
      <c r="CO82" s="757"/>
      <c r="CP82" s="757"/>
      <c r="CQ82" s="757"/>
      <c r="CR82" s="757"/>
      <c r="CS82" s="757"/>
      <c r="CT82" s="757"/>
      <c r="CU82" s="757"/>
      <c r="CV82" s="757"/>
      <c r="CW82" s="757"/>
      <c r="CX82" s="757"/>
      <c r="CY82" s="757"/>
      <c r="CZ82" s="757"/>
      <c r="DA82" s="757"/>
      <c r="DB82" s="757"/>
      <c r="DC82" s="757"/>
      <c r="DD82" s="757"/>
      <c r="DE82" s="757"/>
      <c r="DF82" s="757"/>
      <c r="DG82" s="757"/>
      <c r="DH82" s="757"/>
      <c r="DI82" s="757"/>
      <c r="DJ82" s="757"/>
      <c r="DK82" s="757"/>
      <c r="DL82" s="757"/>
      <c r="DM82" s="757"/>
      <c r="DN82" s="757"/>
      <c r="DO82" s="757"/>
      <c r="DP82" s="757"/>
      <c r="DQ82" s="757"/>
      <c r="DR82" s="757"/>
      <c r="DS82" s="757"/>
      <c r="DT82" s="757"/>
      <c r="DU82" s="757"/>
      <c r="DV82" s="757"/>
      <c r="DW82" s="757"/>
      <c r="DX82" s="757"/>
      <c r="DY82" s="757"/>
      <c r="DZ82" s="757"/>
      <c r="EA82" s="757"/>
      <c r="EB82" s="757"/>
      <c r="EC82" s="757"/>
      <c r="ED82" s="757"/>
      <c r="EE82" s="757"/>
      <c r="EF82" s="757"/>
      <c r="EG82" s="757"/>
      <c r="EH82" s="757"/>
      <c r="EI82" s="757"/>
      <c r="EJ82" s="757"/>
      <c r="EK82" s="757"/>
      <c r="EL82" s="757"/>
      <c r="EM82" s="757"/>
      <c r="EN82" s="757"/>
      <c r="EO82" s="757"/>
      <c r="EP82" s="757"/>
      <c r="EQ82" s="757"/>
      <c r="ER82" s="757"/>
      <c r="ES82" s="757"/>
      <c r="ET82" s="757"/>
      <c r="EU82" s="757"/>
      <c r="EV82" s="757"/>
      <c r="EW82" s="757"/>
      <c r="EX82" s="757"/>
      <c r="EY82" s="757"/>
      <c r="EZ82" s="757"/>
      <c r="FA82" s="757"/>
      <c r="FB82" s="757"/>
      <c r="FC82" s="757"/>
      <c r="FD82" s="757"/>
      <c r="FE82" s="757"/>
      <c r="FF82" s="757"/>
      <c r="FG82" s="757"/>
      <c r="FH82" s="757"/>
      <c r="FI82" s="757"/>
      <c r="FJ82" s="757"/>
      <c r="FK82" s="757"/>
      <c r="FL82" s="757"/>
      <c r="FM82" s="757"/>
      <c r="FN82" s="757"/>
      <c r="FO82" s="757"/>
      <c r="FP82" s="757"/>
      <c r="FQ82" s="757"/>
      <c r="FR82" s="757"/>
      <c r="FS82" s="757"/>
      <c r="FT82" s="757"/>
      <c r="FU82" s="757"/>
      <c r="FV82" s="757"/>
      <c r="FW82" s="757"/>
      <c r="FX82" s="757"/>
      <c r="FY82" s="757"/>
      <c r="FZ82" s="757"/>
      <c r="GA82" s="757"/>
      <c r="GB82" s="757"/>
      <c r="GC82" s="757"/>
      <c r="GD82" s="757"/>
      <c r="GE82" s="757"/>
      <c r="GF82" s="757"/>
      <c r="GG82" s="757"/>
      <c r="GH82" s="757"/>
      <c r="GI82" s="757"/>
      <c r="GJ82" s="757"/>
      <c r="GK82" s="757"/>
      <c r="GL82" s="757"/>
      <c r="GM82" s="757"/>
      <c r="GN82" s="757"/>
      <c r="GO82" s="757"/>
      <c r="GP82" s="757"/>
      <c r="GQ82" s="757"/>
      <c r="GR82" s="757"/>
      <c r="GS82" s="757"/>
      <c r="GT82" s="757"/>
      <c r="GU82" s="757"/>
      <c r="GV82" s="757"/>
      <c r="GW82" s="757"/>
      <c r="GX82" s="757"/>
      <c r="GY82" s="757"/>
      <c r="GZ82" s="757"/>
      <c r="HA82" s="757"/>
      <c r="HB82" s="757"/>
      <c r="HC82" s="757"/>
      <c r="HD82" s="757"/>
      <c r="HE82" s="757"/>
      <c r="HF82" s="757"/>
      <c r="HG82" s="757"/>
      <c r="HH82" s="757"/>
      <c r="HI82" s="757"/>
      <c r="HJ82" s="757"/>
      <c r="HK82" s="757"/>
      <c r="HL82" s="757"/>
      <c r="HM82" s="757"/>
      <c r="HN82" s="757"/>
      <c r="HO82" s="757"/>
      <c r="HP82" s="757"/>
      <c r="HQ82" s="757"/>
      <c r="HR82" s="757"/>
      <c r="HS82" s="757"/>
      <c r="HT82" s="757"/>
      <c r="HU82" s="757"/>
      <c r="HV82" s="757"/>
      <c r="HW82" s="757"/>
      <c r="HX82" s="757"/>
      <c r="HY82" s="757"/>
      <c r="HZ82" s="757"/>
      <c r="IA82" s="757"/>
      <c r="IB82" s="757"/>
      <c r="IC82" s="757"/>
      <c r="ID82" s="757"/>
      <c r="IE82" s="757"/>
      <c r="IF82" s="757"/>
      <c r="IG82" s="757"/>
      <c r="IH82" s="757"/>
      <c r="II82" s="757"/>
      <c r="IJ82" s="757"/>
      <c r="IK82" s="757"/>
      <c r="IL82" s="757"/>
      <c r="IM82" s="757"/>
      <c r="IN82" s="757"/>
      <c r="IO82" s="757"/>
      <c r="IP82" s="757"/>
      <c r="IQ82" s="757"/>
      <c r="IR82" s="757"/>
      <c r="IS82" s="757"/>
      <c r="IT82" s="757"/>
      <c r="IU82" s="757"/>
      <c r="IV82" s="757"/>
    </row>
    <row r="83" spans="1:256" ht="32.4" hidden="1" customHeight="1" x14ac:dyDescent="0.4">
      <c r="A83" s="391">
        <v>34</v>
      </c>
      <c r="B83" s="392" t="s">
        <v>152</v>
      </c>
      <c r="C83" s="620">
        <f>C106</f>
        <v>2909091</v>
      </c>
      <c r="D83" s="620">
        <f t="shared" ref="D83:AO83" si="61">D106</f>
        <v>2007725</v>
      </c>
      <c r="E83" s="620">
        <f t="shared" si="61"/>
        <v>15</v>
      </c>
      <c r="F83" s="620">
        <f t="shared" si="61"/>
        <v>9651</v>
      </c>
      <c r="G83" s="620">
        <f t="shared" si="61"/>
        <v>6</v>
      </c>
      <c r="H83" s="620">
        <f t="shared" si="61"/>
        <v>840</v>
      </c>
      <c r="I83" s="620">
        <f t="shared" si="61"/>
        <v>110</v>
      </c>
      <c r="J83" s="620">
        <f t="shared" si="61"/>
        <v>107923</v>
      </c>
      <c r="K83" s="620">
        <f t="shared" si="61"/>
        <v>1327</v>
      </c>
      <c r="L83" s="620">
        <f t="shared" si="61"/>
        <v>1295764</v>
      </c>
      <c r="M83" s="620">
        <f t="shared" si="61"/>
        <v>1452</v>
      </c>
      <c r="N83" s="620">
        <f t="shared" si="61"/>
        <v>1413338</v>
      </c>
      <c r="O83" s="620">
        <f t="shared" si="61"/>
        <v>0</v>
      </c>
      <c r="P83" s="620">
        <f t="shared" si="61"/>
        <v>0</v>
      </c>
      <c r="Q83" s="620">
        <f t="shared" si="61"/>
        <v>0</v>
      </c>
      <c r="R83" s="620">
        <f t="shared" si="61"/>
        <v>0</v>
      </c>
      <c r="S83" s="620">
        <f t="shared" si="61"/>
        <v>0</v>
      </c>
      <c r="T83" s="620">
        <f t="shared" si="61"/>
        <v>0</v>
      </c>
      <c r="U83" s="620">
        <f t="shared" si="61"/>
        <v>0</v>
      </c>
      <c r="V83" s="620">
        <f t="shared" si="61"/>
        <v>0</v>
      </c>
      <c r="W83" s="620">
        <f t="shared" si="61"/>
        <v>0</v>
      </c>
      <c r="X83" s="620">
        <f t="shared" si="61"/>
        <v>0</v>
      </c>
      <c r="Y83" s="620">
        <f t="shared" si="61"/>
        <v>0</v>
      </c>
      <c r="Z83" s="620">
        <f t="shared" si="61"/>
        <v>0</v>
      </c>
      <c r="AA83" s="620">
        <f t="shared" si="61"/>
        <v>0</v>
      </c>
      <c r="AB83" s="620">
        <f t="shared" si="61"/>
        <v>0</v>
      </c>
      <c r="AC83" s="620">
        <f t="shared" si="61"/>
        <v>0</v>
      </c>
      <c r="AD83" s="620">
        <f t="shared" si="61"/>
        <v>0</v>
      </c>
      <c r="AE83" s="620">
        <f t="shared" si="61"/>
        <v>0</v>
      </c>
      <c r="AF83" s="620">
        <f t="shared" si="61"/>
        <v>0</v>
      </c>
      <c r="AG83" s="620">
        <f t="shared" si="61"/>
        <v>0</v>
      </c>
      <c r="AH83" s="620">
        <f t="shared" si="61"/>
        <v>0</v>
      </c>
      <c r="AI83" s="620">
        <f t="shared" si="61"/>
        <v>0</v>
      </c>
      <c r="AJ83" s="620">
        <f t="shared" si="61"/>
        <v>0</v>
      </c>
      <c r="AK83" s="620">
        <f t="shared" si="61"/>
        <v>0</v>
      </c>
      <c r="AL83" s="620">
        <f t="shared" si="61"/>
        <v>2145</v>
      </c>
      <c r="AM83" s="620">
        <f t="shared" si="61"/>
        <v>594387</v>
      </c>
      <c r="AN83" s="620">
        <f t="shared" si="61"/>
        <v>3597</v>
      </c>
      <c r="AO83" s="620">
        <f t="shared" si="61"/>
        <v>2007725</v>
      </c>
      <c r="AP83" s="390"/>
      <c r="AQ83" s="390"/>
      <c r="AR83" s="542"/>
      <c r="AS83" s="542"/>
      <c r="AT83" s="542"/>
      <c r="AU83" s="542"/>
      <c r="AV83" s="542"/>
      <c r="AW83" s="542"/>
      <c r="AX83" s="542"/>
      <c r="AY83" s="542"/>
      <c r="AZ83" s="542"/>
      <c r="BA83" s="542"/>
      <c r="BB83" s="542"/>
      <c r="BC83" s="542"/>
      <c r="BD83" s="542"/>
      <c r="BE83" s="542"/>
      <c r="BF83" s="542"/>
      <c r="BG83" s="542"/>
      <c r="BH83" s="542"/>
      <c r="BI83" s="542"/>
      <c r="BJ83" s="542"/>
      <c r="BK83" s="542"/>
      <c r="BL83" s="542"/>
      <c r="BM83" s="542"/>
      <c r="BN83" s="542"/>
      <c r="BO83" s="542"/>
      <c r="BP83" s="542"/>
      <c r="BQ83" s="542"/>
      <c r="BR83" s="542"/>
      <c r="BS83" s="542"/>
      <c r="BT83" s="542"/>
      <c r="BU83" s="542"/>
      <c r="BV83" s="542"/>
      <c r="BW83" s="542"/>
      <c r="BX83" s="542"/>
      <c r="BY83" s="542"/>
      <c r="BZ83" s="542"/>
      <c r="CA83" s="542"/>
      <c r="CB83" s="542"/>
      <c r="CC83" s="542"/>
      <c r="CD83" s="542"/>
    </row>
    <row r="84" spans="1:256" ht="24.6" hidden="1" x14ac:dyDescent="0.4">
      <c r="A84" s="391">
        <v>35</v>
      </c>
      <c r="B84" s="392" t="s">
        <v>153</v>
      </c>
      <c r="C84" s="732">
        <v>1116700</v>
      </c>
      <c r="D84" s="620">
        <f t="shared" ref="D84:D97" si="62">AO84</f>
        <v>267500</v>
      </c>
      <c r="E84" s="802">
        <v>83</v>
      </c>
      <c r="F84" s="732">
        <v>12300</v>
      </c>
      <c r="G84" s="386">
        <v>0</v>
      </c>
      <c r="H84" s="386">
        <v>0</v>
      </c>
      <c r="I84" s="732">
        <v>13</v>
      </c>
      <c r="J84" s="732">
        <v>199400</v>
      </c>
      <c r="K84" s="732">
        <v>1</v>
      </c>
      <c r="L84" s="732">
        <v>33</v>
      </c>
      <c r="M84" s="620">
        <f t="shared" ref="M84:M85" si="63">E84+I84+K84</f>
        <v>97</v>
      </c>
      <c r="N84" s="620">
        <f t="shared" ref="N84:N85" si="64">F84+J84+L84</f>
        <v>211733</v>
      </c>
      <c r="O84" s="733"/>
      <c r="P84" s="733"/>
      <c r="Q84" s="734"/>
      <c r="R84" s="734"/>
      <c r="S84" s="734"/>
      <c r="T84" s="734"/>
      <c r="U84" s="735"/>
      <c r="V84" s="735"/>
      <c r="W84" s="736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620">
        <v>19</v>
      </c>
      <c r="AM84" s="620">
        <v>55767</v>
      </c>
      <c r="AN84" s="621">
        <f t="shared" ref="AN84:AN85" si="65">M84+AL84</f>
        <v>116</v>
      </c>
      <c r="AO84" s="620">
        <f t="shared" ref="AO84:AO85" si="66">N84+AM84</f>
        <v>267500</v>
      </c>
      <c r="AP84" s="390"/>
      <c r="AQ84" s="390"/>
      <c r="AR84" s="542"/>
      <c r="AS84" s="542"/>
      <c r="AT84" s="542"/>
      <c r="AU84" s="542"/>
      <c r="AV84" s="542"/>
      <c r="AW84" s="542"/>
      <c r="AX84" s="542"/>
      <c r="AY84" s="542"/>
      <c r="AZ84" s="542"/>
      <c r="BA84" s="542"/>
      <c r="BB84" s="542"/>
      <c r="BC84" s="542"/>
      <c r="BD84" s="542"/>
      <c r="BE84" s="542"/>
      <c r="BF84" s="542"/>
      <c r="BG84" s="542"/>
      <c r="BH84" s="542"/>
      <c r="BI84" s="542"/>
      <c r="BJ84" s="542"/>
      <c r="BK84" s="542"/>
      <c r="BL84" s="542"/>
      <c r="BM84" s="542"/>
      <c r="BN84" s="542"/>
      <c r="BO84" s="542"/>
      <c r="BP84" s="542"/>
      <c r="BQ84" s="542"/>
      <c r="BR84" s="542"/>
      <c r="BS84" s="542"/>
      <c r="BT84" s="542"/>
      <c r="BU84" s="542"/>
      <c r="BV84" s="542"/>
      <c r="BW84" s="542"/>
      <c r="BX84" s="542"/>
      <c r="BY84" s="542"/>
      <c r="BZ84" s="542"/>
      <c r="CA84" s="542"/>
      <c r="CB84" s="542"/>
      <c r="CC84" s="542"/>
      <c r="CD84" s="542"/>
    </row>
    <row r="85" spans="1:256" ht="24.6" hidden="1" x14ac:dyDescent="0.4">
      <c r="A85" s="391">
        <v>36</v>
      </c>
      <c r="B85" s="392" t="s">
        <v>276</v>
      </c>
      <c r="C85" s="732">
        <v>0</v>
      </c>
      <c r="D85" s="620">
        <f t="shared" si="62"/>
        <v>0</v>
      </c>
      <c r="E85" s="802">
        <v>0</v>
      </c>
      <c r="F85" s="732">
        <v>0</v>
      </c>
      <c r="G85" s="386">
        <v>0</v>
      </c>
      <c r="H85" s="386">
        <v>0</v>
      </c>
      <c r="I85" s="732">
        <v>0</v>
      </c>
      <c r="J85" s="732">
        <v>0</v>
      </c>
      <c r="K85" s="732">
        <v>0</v>
      </c>
      <c r="L85" s="732"/>
      <c r="M85" s="620">
        <f t="shared" si="63"/>
        <v>0</v>
      </c>
      <c r="N85" s="620">
        <f t="shared" si="64"/>
        <v>0</v>
      </c>
      <c r="O85" s="733"/>
      <c r="P85" s="733"/>
      <c r="Q85" s="734"/>
      <c r="R85" s="734"/>
      <c r="S85" s="734"/>
      <c r="T85" s="734"/>
      <c r="U85" s="735"/>
      <c r="V85" s="735"/>
      <c r="W85" s="736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620">
        <v>0</v>
      </c>
      <c r="AM85" s="620">
        <v>0</v>
      </c>
      <c r="AN85" s="621">
        <f t="shared" si="65"/>
        <v>0</v>
      </c>
      <c r="AO85" s="620">
        <f t="shared" si="66"/>
        <v>0</v>
      </c>
      <c r="AP85" s="390"/>
      <c r="AQ85" s="390"/>
      <c r="AR85" s="542"/>
      <c r="AS85" s="542"/>
      <c r="AT85" s="542"/>
      <c r="AU85" s="542"/>
      <c r="AV85" s="542"/>
      <c r="AW85" s="542"/>
      <c r="AX85" s="542"/>
      <c r="AY85" s="542"/>
      <c r="AZ85" s="542"/>
      <c r="BA85" s="542"/>
      <c r="BB85" s="542"/>
      <c r="BC85" s="542"/>
      <c r="BD85" s="542"/>
      <c r="BE85" s="542"/>
      <c r="BF85" s="542"/>
      <c r="BG85" s="542"/>
      <c r="BH85" s="542"/>
      <c r="BI85" s="542"/>
      <c r="BJ85" s="542"/>
      <c r="BK85" s="542"/>
      <c r="BL85" s="542"/>
      <c r="BM85" s="542"/>
      <c r="BN85" s="542"/>
      <c r="BO85" s="542"/>
      <c r="BP85" s="542"/>
      <c r="BQ85" s="542"/>
      <c r="BR85" s="542"/>
      <c r="BS85" s="542"/>
      <c r="BT85" s="542"/>
      <c r="BU85" s="542"/>
      <c r="BV85" s="542"/>
      <c r="BW85" s="542"/>
      <c r="BX85" s="542"/>
      <c r="BY85" s="542"/>
      <c r="BZ85" s="542"/>
      <c r="CA85" s="542"/>
      <c r="CB85" s="542"/>
      <c r="CC85" s="542"/>
      <c r="CD85" s="542"/>
    </row>
    <row r="86" spans="1:256" ht="24.6" hidden="1" x14ac:dyDescent="0.4">
      <c r="A86" s="391">
        <v>37</v>
      </c>
      <c r="B86" s="749" t="s">
        <v>264</v>
      </c>
      <c r="C86" s="620">
        <v>65816</v>
      </c>
      <c r="D86" s="620">
        <f t="shared" si="62"/>
        <v>120380</v>
      </c>
      <c r="E86" s="802">
        <v>0</v>
      </c>
      <c r="F86" s="732">
        <v>0</v>
      </c>
      <c r="G86" s="386">
        <v>0</v>
      </c>
      <c r="H86" s="386">
        <v>0</v>
      </c>
      <c r="I86" s="732">
        <v>3</v>
      </c>
      <c r="J86" s="732">
        <v>4528</v>
      </c>
      <c r="K86" s="732">
        <v>20</v>
      </c>
      <c r="L86" s="732">
        <v>12563</v>
      </c>
      <c r="M86" s="620">
        <f t="shared" si="50"/>
        <v>23</v>
      </c>
      <c r="N86" s="620">
        <f t="shared" si="51"/>
        <v>17091</v>
      </c>
      <c r="O86" s="733"/>
      <c r="P86" s="733"/>
      <c r="Q86" s="734"/>
      <c r="R86" s="734"/>
      <c r="S86" s="734"/>
      <c r="T86" s="734"/>
      <c r="U86" s="735"/>
      <c r="V86" s="735"/>
      <c r="W86" s="736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620">
        <v>1250</v>
      </c>
      <c r="AM86" s="620">
        <v>103289</v>
      </c>
      <c r="AN86" s="621">
        <f t="shared" ref="AN86:AN97" si="67">M86+AL86</f>
        <v>1273</v>
      </c>
      <c r="AO86" s="620">
        <f t="shared" ref="AO86:AO97" si="68">N86+AM86</f>
        <v>120380</v>
      </c>
      <c r="AP86" s="390"/>
      <c r="AQ86" s="390"/>
      <c r="AR86" s="542"/>
      <c r="AS86" s="542"/>
      <c r="AT86" s="542"/>
      <c r="AU86" s="542"/>
      <c r="AV86" s="542"/>
      <c r="AW86" s="542"/>
      <c r="AX86" s="542"/>
      <c r="AY86" s="542"/>
      <c r="AZ86" s="542"/>
      <c r="BA86" s="542"/>
      <c r="BB86" s="542"/>
      <c r="BC86" s="542"/>
      <c r="BD86" s="542"/>
      <c r="BE86" s="542"/>
      <c r="BF86" s="542"/>
      <c r="BG86" s="542"/>
      <c r="BH86" s="542"/>
      <c r="BI86" s="542"/>
      <c r="BJ86" s="542"/>
      <c r="BK86" s="542"/>
      <c r="BL86" s="542"/>
      <c r="BM86" s="542"/>
      <c r="BN86" s="542"/>
      <c r="BO86" s="542"/>
      <c r="BP86" s="542"/>
      <c r="BQ86" s="542"/>
      <c r="BR86" s="542"/>
      <c r="BS86" s="542"/>
      <c r="BT86" s="542"/>
      <c r="BU86" s="542"/>
      <c r="BV86" s="542"/>
      <c r="BW86" s="542"/>
      <c r="BX86" s="542"/>
      <c r="BY86" s="542"/>
      <c r="BZ86" s="542"/>
      <c r="CA86" s="542"/>
      <c r="CB86" s="542"/>
      <c r="CC86" s="542"/>
      <c r="CD86" s="542"/>
    </row>
    <row r="87" spans="1:256" ht="24.6" hidden="1" x14ac:dyDescent="0.4">
      <c r="A87" s="391">
        <v>38</v>
      </c>
      <c r="B87" s="825" t="s">
        <v>384</v>
      </c>
      <c r="C87" s="620">
        <v>2127767</v>
      </c>
      <c r="D87" s="620">
        <f t="shared" si="62"/>
        <v>151264</v>
      </c>
      <c r="E87" s="802">
        <v>76</v>
      </c>
      <c r="F87" s="732">
        <v>22473</v>
      </c>
      <c r="G87" s="386">
        <v>42</v>
      </c>
      <c r="H87" s="386">
        <v>2012</v>
      </c>
      <c r="I87" s="732">
        <v>108</v>
      </c>
      <c r="J87" s="732">
        <v>76110</v>
      </c>
      <c r="K87" s="732">
        <v>78</v>
      </c>
      <c r="L87" s="732">
        <v>29528</v>
      </c>
      <c r="M87" s="620">
        <f t="shared" si="50"/>
        <v>262</v>
      </c>
      <c r="N87" s="620">
        <f t="shared" si="51"/>
        <v>128111</v>
      </c>
      <c r="O87" s="733"/>
      <c r="P87" s="733"/>
      <c r="Q87" s="734"/>
      <c r="R87" s="734"/>
      <c r="S87" s="734"/>
      <c r="T87" s="734"/>
      <c r="U87" s="735"/>
      <c r="V87" s="735"/>
      <c r="W87" s="736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620">
        <v>118</v>
      </c>
      <c r="AM87" s="620">
        <v>23153</v>
      </c>
      <c r="AN87" s="621">
        <f t="shared" si="67"/>
        <v>380</v>
      </c>
      <c r="AO87" s="620">
        <f t="shared" si="68"/>
        <v>151264</v>
      </c>
      <c r="AP87" s="390"/>
      <c r="AQ87" s="390"/>
      <c r="AR87" s="542"/>
      <c r="AS87" s="542"/>
      <c r="AT87" s="542"/>
      <c r="AU87" s="542"/>
      <c r="AV87" s="542"/>
      <c r="AW87" s="542"/>
      <c r="AX87" s="542"/>
      <c r="AY87" s="542"/>
      <c r="AZ87" s="542"/>
      <c r="BA87" s="542"/>
      <c r="BB87" s="542"/>
      <c r="BC87" s="542"/>
      <c r="BD87" s="542"/>
      <c r="BE87" s="542"/>
      <c r="BF87" s="542"/>
      <c r="BG87" s="542"/>
      <c r="BH87" s="542"/>
      <c r="BI87" s="542"/>
      <c r="BJ87" s="542"/>
      <c r="BK87" s="542"/>
      <c r="BL87" s="542"/>
      <c r="BM87" s="542"/>
      <c r="BN87" s="542"/>
      <c r="BO87" s="542"/>
      <c r="BP87" s="542"/>
      <c r="BQ87" s="542"/>
      <c r="BR87" s="542"/>
      <c r="BS87" s="542"/>
      <c r="BT87" s="542"/>
      <c r="BU87" s="542"/>
      <c r="BV87" s="542"/>
      <c r="BW87" s="542"/>
      <c r="BX87" s="542"/>
      <c r="BY87" s="542"/>
      <c r="BZ87" s="542"/>
      <c r="CA87" s="542"/>
      <c r="CB87" s="542"/>
      <c r="CC87" s="542"/>
      <c r="CD87" s="542"/>
    </row>
    <row r="88" spans="1:256" ht="24.6" hidden="1" x14ac:dyDescent="0.4">
      <c r="A88" s="391">
        <v>39</v>
      </c>
      <c r="B88" s="392" t="s">
        <v>154</v>
      </c>
      <c r="C88" s="807">
        <v>675558</v>
      </c>
      <c r="D88" s="620">
        <f t="shared" si="62"/>
        <v>401569</v>
      </c>
      <c r="E88" s="737">
        <v>7</v>
      </c>
      <c r="F88" s="732">
        <v>1069</v>
      </c>
      <c r="G88" s="386">
        <v>7</v>
      </c>
      <c r="H88" s="386">
        <v>1069</v>
      </c>
      <c r="I88" s="738">
        <v>33</v>
      </c>
      <c r="J88" s="738">
        <v>67565</v>
      </c>
      <c r="K88" s="738">
        <v>239</v>
      </c>
      <c r="L88" s="738">
        <v>229509</v>
      </c>
      <c r="M88" s="620">
        <f t="shared" si="50"/>
        <v>279</v>
      </c>
      <c r="N88" s="620">
        <f t="shared" si="51"/>
        <v>298143</v>
      </c>
      <c r="O88" s="733"/>
      <c r="P88" s="734"/>
      <c r="Q88" s="734"/>
      <c r="R88" s="734"/>
      <c r="S88" s="734"/>
      <c r="T88" s="734"/>
      <c r="U88" s="735"/>
      <c r="V88" s="735"/>
      <c r="W88" s="736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620">
        <v>114</v>
      </c>
      <c r="AM88" s="620">
        <v>103426</v>
      </c>
      <c r="AN88" s="621">
        <f t="shared" si="67"/>
        <v>393</v>
      </c>
      <c r="AO88" s="620">
        <f t="shared" si="68"/>
        <v>401569</v>
      </c>
      <c r="AP88" s="390"/>
      <c r="AQ88" s="390"/>
      <c r="AR88" s="542"/>
      <c r="AS88" s="542"/>
      <c r="AT88" s="542"/>
      <c r="AU88" s="542"/>
      <c r="AV88" s="542"/>
      <c r="AW88" s="542"/>
      <c r="AX88" s="542"/>
      <c r="AY88" s="542"/>
      <c r="AZ88" s="542"/>
      <c r="BA88" s="542"/>
      <c r="BB88" s="542"/>
      <c r="BC88" s="542"/>
      <c r="BD88" s="542"/>
      <c r="BE88" s="542"/>
      <c r="BF88" s="542"/>
      <c r="BG88" s="542"/>
      <c r="BH88" s="542"/>
      <c r="BI88" s="542"/>
      <c r="BJ88" s="542"/>
      <c r="BK88" s="542"/>
      <c r="BL88" s="542"/>
      <c r="BM88" s="542"/>
      <c r="BN88" s="542"/>
      <c r="BO88" s="542"/>
      <c r="BP88" s="542"/>
      <c r="BQ88" s="542"/>
      <c r="BR88" s="542"/>
      <c r="BS88" s="542"/>
      <c r="BT88" s="542"/>
      <c r="BU88" s="542"/>
      <c r="BV88" s="542"/>
      <c r="BW88" s="542"/>
      <c r="BX88" s="542"/>
      <c r="BY88" s="542"/>
      <c r="BZ88" s="542"/>
      <c r="CA88" s="542"/>
      <c r="CB88" s="542"/>
      <c r="CC88" s="542"/>
      <c r="CD88" s="542"/>
    </row>
    <row r="89" spans="1:256" s="577" customFormat="1" ht="24.6" hidden="1" x14ac:dyDescent="0.4">
      <c r="A89" s="391">
        <v>40</v>
      </c>
      <c r="B89" s="825" t="s">
        <v>194</v>
      </c>
      <c r="C89" s="732">
        <v>97600</v>
      </c>
      <c r="D89" s="620">
        <f t="shared" si="62"/>
        <v>151600</v>
      </c>
      <c r="E89" s="802">
        <v>71</v>
      </c>
      <c r="F89" s="732">
        <v>9905</v>
      </c>
      <c r="G89" s="386">
        <v>13</v>
      </c>
      <c r="H89" s="386">
        <v>1700</v>
      </c>
      <c r="I89" s="732">
        <v>8</v>
      </c>
      <c r="J89" s="732">
        <v>12400</v>
      </c>
      <c r="K89" s="732">
        <v>68</v>
      </c>
      <c r="L89" s="732">
        <v>68645</v>
      </c>
      <c r="M89" s="620">
        <f t="shared" si="50"/>
        <v>147</v>
      </c>
      <c r="N89" s="620">
        <f t="shared" si="51"/>
        <v>90950</v>
      </c>
      <c r="O89" s="733"/>
      <c r="P89" s="734"/>
      <c r="Q89" s="734"/>
      <c r="R89" s="734"/>
      <c r="S89" s="734"/>
      <c r="T89" s="734"/>
      <c r="U89" s="735"/>
      <c r="V89" s="735"/>
      <c r="W89" s="736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620">
        <v>396</v>
      </c>
      <c r="AM89" s="620">
        <v>60650</v>
      </c>
      <c r="AN89" s="621">
        <f t="shared" si="67"/>
        <v>543</v>
      </c>
      <c r="AO89" s="620">
        <f t="shared" si="68"/>
        <v>151600</v>
      </c>
      <c r="AP89" s="390"/>
      <c r="AQ89" s="580"/>
      <c r="AR89" s="582"/>
      <c r="AS89" s="582"/>
      <c r="AT89" s="582"/>
      <c r="AU89" s="582"/>
      <c r="AV89" s="582"/>
      <c r="AW89" s="582"/>
      <c r="AX89" s="582"/>
      <c r="AY89" s="582"/>
      <c r="AZ89" s="582"/>
      <c r="BA89" s="582"/>
      <c r="BB89" s="582"/>
      <c r="BC89" s="582"/>
      <c r="BD89" s="582"/>
      <c r="BE89" s="582"/>
      <c r="BF89" s="582"/>
      <c r="BG89" s="582"/>
      <c r="BH89" s="582"/>
      <c r="BI89" s="582"/>
      <c r="BJ89" s="582"/>
      <c r="BK89" s="582"/>
      <c r="BL89" s="582"/>
      <c r="BM89" s="582"/>
      <c r="BN89" s="582"/>
      <c r="BO89" s="582"/>
      <c r="BP89" s="582"/>
      <c r="BQ89" s="582"/>
      <c r="BR89" s="582"/>
      <c r="BS89" s="582"/>
      <c r="BT89" s="582"/>
      <c r="BU89" s="582"/>
      <c r="BV89" s="582"/>
      <c r="BW89" s="582"/>
      <c r="BX89" s="582"/>
      <c r="BY89" s="582"/>
      <c r="BZ89" s="582"/>
      <c r="CA89" s="582"/>
      <c r="CB89" s="582"/>
      <c r="CC89" s="582"/>
      <c r="CD89" s="582"/>
    </row>
    <row r="90" spans="1:256" ht="24.6" hidden="1" x14ac:dyDescent="0.4">
      <c r="A90" s="391">
        <v>41</v>
      </c>
      <c r="B90" s="392" t="s">
        <v>161</v>
      </c>
      <c r="C90" s="732">
        <v>5306688</v>
      </c>
      <c r="D90" s="620">
        <f t="shared" si="62"/>
        <v>6061305</v>
      </c>
      <c r="E90" s="737">
        <v>113</v>
      </c>
      <c r="F90" s="738">
        <v>58981</v>
      </c>
      <c r="G90" s="386">
        <v>8</v>
      </c>
      <c r="H90" s="386">
        <v>5521</v>
      </c>
      <c r="I90" s="738">
        <v>1273</v>
      </c>
      <c r="J90" s="738">
        <v>1166959</v>
      </c>
      <c r="K90" s="738">
        <v>253</v>
      </c>
      <c r="L90" s="738">
        <v>51832</v>
      </c>
      <c r="M90" s="620">
        <f t="shared" si="50"/>
        <v>1639</v>
      </c>
      <c r="N90" s="620">
        <f t="shared" si="50"/>
        <v>1277772</v>
      </c>
      <c r="O90" s="733"/>
      <c r="P90" s="734"/>
      <c r="Q90" s="734"/>
      <c r="R90" s="734"/>
      <c r="S90" s="734"/>
      <c r="T90" s="734"/>
      <c r="U90" s="735"/>
      <c r="V90" s="735"/>
      <c r="W90" s="736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620">
        <v>31937</v>
      </c>
      <c r="AM90" s="800">
        <v>4783533</v>
      </c>
      <c r="AN90" s="621">
        <f t="shared" si="67"/>
        <v>33576</v>
      </c>
      <c r="AO90" s="620">
        <f t="shared" si="68"/>
        <v>6061305</v>
      </c>
      <c r="AP90" s="390"/>
      <c r="AQ90" s="390"/>
      <c r="AR90" s="542"/>
      <c r="AS90" s="542"/>
      <c r="AT90" s="542"/>
      <c r="AU90" s="542"/>
      <c r="AV90" s="542"/>
      <c r="AW90" s="542"/>
      <c r="AX90" s="542"/>
      <c r="AY90" s="542"/>
      <c r="AZ90" s="542"/>
      <c r="BA90" s="542"/>
      <c r="BB90" s="542"/>
      <c r="BC90" s="542"/>
      <c r="BD90" s="542"/>
      <c r="BE90" s="542"/>
      <c r="BF90" s="542"/>
      <c r="BG90" s="542"/>
      <c r="BH90" s="542"/>
      <c r="BI90" s="542"/>
      <c r="BJ90" s="542"/>
      <c r="BK90" s="542"/>
      <c r="BL90" s="542"/>
      <c r="BM90" s="542"/>
      <c r="BN90" s="542"/>
      <c r="BO90" s="542"/>
      <c r="BP90" s="542"/>
      <c r="BQ90" s="542"/>
      <c r="BR90" s="542"/>
      <c r="BS90" s="542"/>
      <c r="BT90" s="542"/>
      <c r="BU90" s="542"/>
      <c r="BV90" s="542"/>
      <c r="BW90" s="542"/>
      <c r="BX90" s="542"/>
      <c r="BY90" s="542"/>
      <c r="BZ90" s="542"/>
      <c r="CA90" s="542"/>
      <c r="CB90" s="542"/>
      <c r="CC90" s="542"/>
      <c r="CD90" s="542"/>
    </row>
    <row r="91" spans="1:256" ht="24.6" hidden="1" x14ac:dyDescent="0.4">
      <c r="A91" s="391">
        <v>42</v>
      </c>
      <c r="B91" s="392" t="s">
        <v>160</v>
      </c>
      <c r="C91" s="732">
        <v>2859722</v>
      </c>
      <c r="D91" s="620">
        <f t="shared" si="62"/>
        <v>3520621</v>
      </c>
      <c r="E91" s="737">
        <v>66</v>
      </c>
      <c r="F91" s="738">
        <v>20083</v>
      </c>
      <c r="G91" s="386">
        <v>3</v>
      </c>
      <c r="H91" s="386">
        <v>2742</v>
      </c>
      <c r="I91" s="738">
        <v>368</v>
      </c>
      <c r="J91" s="738">
        <v>761316</v>
      </c>
      <c r="K91" s="732">
        <v>940</v>
      </c>
      <c r="L91" s="732">
        <v>971089</v>
      </c>
      <c r="M91" s="620">
        <f t="shared" si="50"/>
        <v>1374</v>
      </c>
      <c r="N91" s="620">
        <f t="shared" si="51"/>
        <v>1752488</v>
      </c>
      <c r="O91" s="733"/>
      <c r="P91" s="734"/>
      <c r="Q91" s="734"/>
      <c r="R91" s="734"/>
      <c r="S91" s="734"/>
      <c r="T91" s="734"/>
      <c r="U91" s="735"/>
      <c r="V91" s="735"/>
      <c r="W91" s="736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620">
        <v>7626</v>
      </c>
      <c r="AM91" s="620">
        <v>1768133</v>
      </c>
      <c r="AN91" s="621">
        <f t="shared" si="67"/>
        <v>9000</v>
      </c>
      <c r="AO91" s="620">
        <f t="shared" si="68"/>
        <v>3520621</v>
      </c>
      <c r="AP91" s="390"/>
      <c r="AQ91" s="390"/>
      <c r="AR91" s="542"/>
      <c r="AS91" s="542"/>
      <c r="AT91" s="542"/>
      <c r="AU91" s="542"/>
      <c r="AV91" s="542"/>
      <c r="AW91" s="542"/>
      <c r="AX91" s="542"/>
      <c r="AY91" s="542"/>
      <c r="AZ91" s="542"/>
      <c r="BA91" s="542"/>
      <c r="BB91" s="542"/>
      <c r="BC91" s="542"/>
      <c r="BD91" s="542"/>
      <c r="BE91" s="542"/>
      <c r="BF91" s="542"/>
      <c r="BG91" s="542"/>
      <c r="BH91" s="542"/>
      <c r="BI91" s="542"/>
      <c r="BJ91" s="542"/>
      <c r="BK91" s="542"/>
      <c r="BL91" s="542"/>
      <c r="BM91" s="542"/>
      <c r="BN91" s="542"/>
      <c r="BO91" s="542"/>
      <c r="BP91" s="542"/>
      <c r="BQ91" s="542"/>
      <c r="BR91" s="542"/>
      <c r="BS91" s="542"/>
      <c r="BT91" s="542"/>
      <c r="BU91" s="542"/>
      <c r="BV91" s="542"/>
      <c r="BW91" s="542"/>
      <c r="BX91" s="542"/>
      <c r="BY91" s="542"/>
      <c r="BZ91" s="542"/>
      <c r="CA91" s="542"/>
      <c r="CB91" s="542"/>
      <c r="CC91" s="542"/>
      <c r="CD91" s="542"/>
    </row>
    <row r="92" spans="1:256" s="577" customFormat="1" ht="24.6" hidden="1" x14ac:dyDescent="0.4">
      <c r="A92" s="391">
        <v>43</v>
      </c>
      <c r="B92" s="392" t="s">
        <v>350</v>
      </c>
      <c r="C92" s="732">
        <v>182187</v>
      </c>
      <c r="D92" s="620">
        <f t="shared" si="62"/>
        <v>372460</v>
      </c>
      <c r="E92" s="737">
        <v>2</v>
      </c>
      <c r="F92" s="738">
        <v>45</v>
      </c>
      <c r="G92" s="386">
        <v>0</v>
      </c>
      <c r="H92" s="386">
        <v>0</v>
      </c>
      <c r="I92" s="738">
        <v>86</v>
      </c>
      <c r="J92" s="738">
        <v>2735</v>
      </c>
      <c r="K92" s="732">
        <v>0</v>
      </c>
      <c r="L92" s="732">
        <v>0</v>
      </c>
      <c r="M92" s="620">
        <f t="shared" si="50"/>
        <v>88</v>
      </c>
      <c r="N92" s="620">
        <f t="shared" si="51"/>
        <v>2780</v>
      </c>
      <c r="O92" s="733"/>
      <c r="P92" s="734"/>
      <c r="Q92" s="734"/>
      <c r="R92" s="734"/>
      <c r="S92" s="734"/>
      <c r="T92" s="734"/>
      <c r="U92" s="735"/>
      <c r="V92" s="735"/>
      <c r="W92" s="736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620">
        <v>389</v>
      </c>
      <c r="AM92" s="620">
        <v>369680</v>
      </c>
      <c r="AN92" s="621">
        <f t="shared" si="67"/>
        <v>477</v>
      </c>
      <c r="AO92" s="620">
        <f t="shared" si="68"/>
        <v>372460</v>
      </c>
      <c r="AP92" s="580"/>
      <c r="AQ92" s="580"/>
      <c r="AR92" s="582"/>
      <c r="AS92" s="582"/>
      <c r="AT92" s="582"/>
      <c r="AU92" s="582"/>
      <c r="AV92" s="582"/>
      <c r="AW92" s="582"/>
      <c r="AX92" s="582"/>
      <c r="AY92" s="582"/>
      <c r="AZ92" s="582"/>
      <c r="BA92" s="582"/>
      <c r="BB92" s="582"/>
      <c r="BC92" s="582"/>
      <c r="BD92" s="582"/>
      <c r="BE92" s="582"/>
      <c r="BF92" s="582"/>
      <c r="BG92" s="582"/>
      <c r="BH92" s="582"/>
      <c r="BI92" s="582"/>
      <c r="BJ92" s="582"/>
      <c r="BK92" s="582"/>
      <c r="BL92" s="582"/>
      <c r="BM92" s="582"/>
      <c r="BN92" s="582"/>
      <c r="BO92" s="582"/>
      <c r="BP92" s="582"/>
      <c r="BQ92" s="582"/>
      <c r="BR92" s="582"/>
      <c r="BS92" s="582"/>
      <c r="BT92" s="582"/>
      <c r="BU92" s="582"/>
      <c r="BV92" s="582"/>
      <c r="BW92" s="582"/>
      <c r="BX92" s="582"/>
      <c r="BY92" s="582"/>
      <c r="BZ92" s="582"/>
      <c r="CA92" s="582"/>
      <c r="CB92" s="582"/>
      <c r="CC92" s="582"/>
      <c r="CD92" s="582"/>
    </row>
    <row r="93" spans="1:256" s="577" customFormat="1" ht="24.6" hidden="1" x14ac:dyDescent="0.4">
      <c r="A93" s="391">
        <v>44</v>
      </c>
      <c r="B93" s="392" t="s">
        <v>156</v>
      </c>
      <c r="C93" s="732">
        <v>909227</v>
      </c>
      <c r="D93" s="620">
        <f t="shared" si="62"/>
        <v>314610</v>
      </c>
      <c r="E93" s="737">
        <v>0</v>
      </c>
      <c r="F93" s="738">
        <v>0</v>
      </c>
      <c r="G93" s="386">
        <v>0</v>
      </c>
      <c r="H93" s="386">
        <v>0</v>
      </c>
      <c r="I93" s="738">
        <v>15</v>
      </c>
      <c r="J93" s="738">
        <v>155944</v>
      </c>
      <c r="K93" s="732">
        <v>0</v>
      </c>
      <c r="L93" s="732">
        <v>0</v>
      </c>
      <c r="M93" s="620">
        <f t="shared" si="50"/>
        <v>15</v>
      </c>
      <c r="N93" s="620">
        <f t="shared" si="51"/>
        <v>155944</v>
      </c>
      <c r="O93" s="733"/>
      <c r="P93" s="734"/>
      <c r="Q93" s="734"/>
      <c r="R93" s="734"/>
      <c r="S93" s="734"/>
      <c r="T93" s="734"/>
      <c r="U93" s="735"/>
      <c r="V93" s="735"/>
      <c r="W93" s="736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620">
        <v>67</v>
      </c>
      <c r="AM93" s="620">
        <v>158666</v>
      </c>
      <c r="AN93" s="621">
        <f t="shared" si="67"/>
        <v>82</v>
      </c>
      <c r="AO93" s="620">
        <f t="shared" si="68"/>
        <v>314610</v>
      </c>
      <c r="AP93" s="580"/>
      <c r="AQ93" s="580"/>
      <c r="AR93" s="582"/>
      <c r="AS93" s="582"/>
      <c r="AT93" s="582"/>
      <c r="AU93" s="582"/>
      <c r="AV93" s="582"/>
      <c r="AW93" s="582"/>
      <c r="AX93" s="582"/>
      <c r="AY93" s="582"/>
      <c r="AZ93" s="582"/>
      <c r="BA93" s="582"/>
      <c r="BB93" s="582"/>
      <c r="BC93" s="582"/>
      <c r="BD93" s="582"/>
      <c r="BE93" s="582"/>
      <c r="BF93" s="582"/>
      <c r="BG93" s="582"/>
      <c r="BH93" s="582"/>
      <c r="BI93" s="582"/>
      <c r="BJ93" s="582"/>
      <c r="BK93" s="582"/>
      <c r="BL93" s="582"/>
      <c r="BM93" s="582"/>
      <c r="BN93" s="582"/>
      <c r="BO93" s="582"/>
      <c r="BP93" s="582"/>
      <c r="BQ93" s="582"/>
      <c r="BR93" s="582"/>
      <c r="BS93" s="582"/>
      <c r="BT93" s="582"/>
      <c r="BU93" s="582"/>
      <c r="BV93" s="582"/>
      <c r="BW93" s="582"/>
      <c r="BX93" s="582"/>
      <c r="BY93" s="582"/>
      <c r="BZ93" s="582"/>
      <c r="CA93" s="582"/>
      <c r="CB93" s="582"/>
      <c r="CC93" s="582"/>
      <c r="CD93" s="582"/>
    </row>
    <row r="94" spans="1:256" s="577" customFormat="1" ht="24.6" hidden="1" x14ac:dyDescent="0.4">
      <c r="A94" s="391">
        <v>45</v>
      </c>
      <c r="B94" s="392" t="s">
        <v>177</v>
      </c>
      <c r="C94" s="732">
        <v>229700</v>
      </c>
      <c r="D94" s="620">
        <f t="shared" si="62"/>
        <v>435400</v>
      </c>
      <c r="E94" s="737">
        <v>7</v>
      </c>
      <c r="F94" s="738">
        <v>1600</v>
      </c>
      <c r="G94" s="386">
        <v>0</v>
      </c>
      <c r="H94" s="386">
        <v>0</v>
      </c>
      <c r="I94" s="738">
        <v>119</v>
      </c>
      <c r="J94" s="738">
        <v>298500</v>
      </c>
      <c r="K94" s="732">
        <v>104</v>
      </c>
      <c r="L94" s="732">
        <v>69200</v>
      </c>
      <c r="M94" s="620">
        <f t="shared" si="50"/>
        <v>230</v>
      </c>
      <c r="N94" s="620">
        <f t="shared" si="51"/>
        <v>369300</v>
      </c>
      <c r="O94" s="733"/>
      <c r="P94" s="734"/>
      <c r="Q94" s="734"/>
      <c r="R94" s="734"/>
      <c r="S94" s="734"/>
      <c r="T94" s="734"/>
      <c r="U94" s="735"/>
      <c r="V94" s="735"/>
      <c r="W94" s="736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620">
        <v>78</v>
      </c>
      <c r="AM94" s="620">
        <v>66100</v>
      </c>
      <c r="AN94" s="621">
        <f t="shared" si="67"/>
        <v>308</v>
      </c>
      <c r="AO94" s="620">
        <f t="shared" si="68"/>
        <v>435400</v>
      </c>
      <c r="AP94" s="580"/>
      <c r="AQ94" s="580"/>
      <c r="AR94" s="582"/>
      <c r="AS94" s="582"/>
      <c r="AT94" s="582"/>
      <c r="AU94" s="582"/>
      <c r="AV94" s="582"/>
      <c r="AW94" s="582"/>
      <c r="AX94" s="582"/>
      <c r="AY94" s="582"/>
      <c r="AZ94" s="582"/>
      <c r="BA94" s="582"/>
      <c r="BB94" s="582"/>
      <c r="BC94" s="582"/>
      <c r="BD94" s="582"/>
      <c r="BE94" s="582"/>
      <c r="BF94" s="582"/>
      <c r="BG94" s="582"/>
      <c r="BH94" s="582"/>
      <c r="BI94" s="582"/>
      <c r="BJ94" s="582"/>
      <c r="BK94" s="582"/>
      <c r="BL94" s="582"/>
      <c r="BM94" s="582"/>
      <c r="BN94" s="582"/>
      <c r="BO94" s="582"/>
      <c r="BP94" s="582"/>
      <c r="BQ94" s="582"/>
      <c r="BR94" s="582"/>
      <c r="BS94" s="582"/>
      <c r="BT94" s="582"/>
      <c r="BU94" s="582"/>
      <c r="BV94" s="582"/>
      <c r="BW94" s="582"/>
      <c r="BX94" s="582"/>
      <c r="BY94" s="582"/>
      <c r="BZ94" s="582"/>
      <c r="CA94" s="582"/>
      <c r="CB94" s="582"/>
      <c r="CC94" s="582"/>
      <c r="CD94" s="582"/>
    </row>
    <row r="95" spans="1:256" s="577" customFormat="1" ht="24.6" hidden="1" x14ac:dyDescent="0.4">
      <c r="A95" s="391">
        <v>46</v>
      </c>
      <c r="B95" s="392" t="s">
        <v>352</v>
      </c>
      <c r="C95" s="732">
        <v>211300</v>
      </c>
      <c r="D95" s="620">
        <f t="shared" si="62"/>
        <v>53800</v>
      </c>
      <c r="E95" s="737">
        <v>6</v>
      </c>
      <c r="F95" s="738">
        <v>1600</v>
      </c>
      <c r="G95" s="386">
        <v>4</v>
      </c>
      <c r="H95" s="386">
        <v>1136</v>
      </c>
      <c r="I95" s="738">
        <v>3</v>
      </c>
      <c r="J95" s="738">
        <v>22200</v>
      </c>
      <c r="K95" s="732">
        <v>1</v>
      </c>
      <c r="L95" s="732">
        <v>600</v>
      </c>
      <c r="M95" s="620">
        <f t="shared" si="50"/>
        <v>10</v>
      </c>
      <c r="N95" s="620">
        <f t="shared" si="51"/>
        <v>24400</v>
      </c>
      <c r="O95" s="733"/>
      <c r="P95" s="734"/>
      <c r="Q95" s="734"/>
      <c r="R95" s="734"/>
      <c r="S95" s="734"/>
      <c r="T95" s="734"/>
      <c r="U95" s="735"/>
      <c r="V95" s="735"/>
      <c r="W95" s="736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620">
        <v>9</v>
      </c>
      <c r="AM95" s="620">
        <v>29400</v>
      </c>
      <c r="AN95" s="621">
        <f t="shared" si="67"/>
        <v>19</v>
      </c>
      <c r="AO95" s="620">
        <f t="shared" si="68"/>
        <v>53800</v>
      </c>
      <c r="AP95" s="580"/>
      <c r="AQ95" s="580"/>
      <c r="AR95" s="582"/>
      <c r="AS95" s="582"/>
      <c r="AT95" s="582"/>
      <c r="AU95" s="582"/>
      <c r="AV95" s="582"/>
      <c r="AW95" s="582"/>
      <c r="AX95" s="582"/>
      <c r="AY95" s="582"/>
      <c r="AZ95" s="582"/>
      <c r="BA95" s="582"/>
      <c r="BB95" s="582"/>
      <c r="BC95" s="582"/>
      <c r="BD95" s="582"/>
      <c r="BE95" s="582"/>
      <c r="BF95" s="582"/>
      <c r="BG95" s="582"/>
      <c r="BH95" s="582"/>
      <c r="BI95" s="582"/>
      <c r="BJ95" s="582"/>
      <c r="BK95" s="582"/>
      <c r="BL95" s="582"/>
      <c r="BM95" s="582"/>
      <c r="BN95" s="582"/>
      <c r="BO95" s="582"/>
      <c r="BP95" s="582"/>
      <c r="BQ95" s="582"/>
      <c r="BR95" s="582"/>
      <c r="BS95" s="582"/>
      <c r="BT95" s="582"/>
      <c r="BU95" s="582"/>
      <c r="BV95" s="582"/>
      <c r="BW95" s="582"/>
      <c r="BX95" s="582"/>
      <c r="BY95" s="582"/>
      <c r="BZ95" s="582"/>
      <c r="CA95" s="582"/>
      <c r="CB95" s="582"/>
      <c r="CC95" s="582"/>
      <c r="CD95" s="582"/>
    </row>
    <row r="96" spans="1:256" s="577" customFormat="1" ht="24.6" hidden="1" x14ac:dyDescent="0.4">
      <c r="A96" s="391">
        <v>47</v>
      </c>
      <c r="B96" s="392" t="s">
        <v>311</v>
      </c>
      <c r="C96" s="732">
        <v>61646</v>
      </c>
      <c r="D96" s="620">
        <f t="shared" si="62"/>
        <v>127843</v>
      </c>
      <c r="E96" s="737">
        <v>667</v>
      </c>
      <c r="F96" s="738">
        <v>24697</v>
      </c>
      <c r="G96" s="386">
        <v>0</v>
      </c>
      <c r="H96" s="386">
        <v>0</v>
      </c>
      <c r="I96" s="737">
        <v>2421</v>
      </c>
      <c r="J96" s="738">
        <v>85201</v>
      </c>
      <c r="K96" s="732">
        <v>0</v>
      </c>
      <c r="L96" s="732">
        <v>0</v>
      </c>
      <c r="M96" s="620">
        <f t="shared" si="50"/>
        <v>3088</v>
      </c>
      <c r="N96" s="620">
        <f t="shared" si="51"/>
        <v>109898</v>
      </c>
      <c r="O96" s="733"/>
      <c r="P96" s="734"/>
      <c r="Q96" s="734"/>
      <c r="R96" s="734"/>
      <c r="S96" s="734"/>
      <c r="T96" s="734"/>
      <c r="U96" s="735"/>
      <c r="V96" s="735"/>
      <c r="W96" s="736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90"/>
      <c r="AI96" s="390"/>
      <c r="AJ96" s="390"/>
      <c r="AK96" s="390"/>
      <c r="AL96" s="620">
        <v>90</v>
      </c>
      <c r="AM96" s="620">
        <v>17945</v>
      </c>
      <c r="AN96" s="621">
        <f t="shared" si="67"/>
        <v>3178</v>
      </c>
      <c r="AO96" s="620">
        <f t="shared" si="68"/>
        <v>127843</v>
      </c>
      <c r="AP96" s="390"/>
      <c r="AQ96" s="580"/>
      <c r="AR96" s="582"/>
      <c r="AS96" s="582"/>
      <c r="AT96" s="582"/>
      <c r="AU96" s="582"/>
      <c r="AV96" s="582"/>
      <c r="AW96" s="582"/>
      <c r="AX96" s="582"/>
      <c r="AY96" s="582"/>
      <c r="AZ96" s="582"/>
      <c r="BA96" s="582"/>
      <c r="BB96" s="582"/>
      <c r="BC96" s="582"/>
      <c r="BD96" s="582"/>
      <c r="BE96" s="582"/>
      <c r="BF96" s="582"/>
      <c r="BG96" s="582"/>
      <c r="BH96" s="582"/>
      <c r="BI96" s="582"/>
      <c r="BJ96" s="582"/>
      <c r="BK96" s="582"/>
      <c r="BL96" s="582"/>
      <c r="BM96" s="582"/>
      <c r="BN96" s="582"/>
      <c r="BO96" s="582"/>
      <c r="BP96" s="582"/>
      <c r="BQ96" s="582"/>
      <c r="BR96" s="582"/>
      <c r="BS96" s="582"/>
      <c r="BT96" s="582"/>
      <c r="BU96" s="582"/>
      <c r="BV96" s="582"/>
      <c r="BW96" s="582"/>
      <c r="BX96" s="582"/>
      <c r="BY96" s="582"/>
      <c r="BZ96" s="582"/>
      <c r="CA96" s="582"/>
      <c r="CB96" s="582"/>
      <c r="CC96" s="582"/>
      <c r="CD96" s="582"/>
    </row>
    <row r="97" spans="1:256" s="577" customFormat="1" ht="24.6" hidden="1" x14ac:dyDescent="0.4">
      <c r="A97" s="391">
        <v>48</v>
      </c>
      <c r="B97" s="392" t="s">
        <v>175</v>
      </c>
      <c r="C97" s="732">
        <v>1661100</v>
      </c>
      <c r="D97" s="620">
        <f t="shared" si="62"/>
        <v>2314600</v>
      </c>
      <c r="E97" s="737">
        <v>0</v>
      </c>
      <c r="F97" s="738">
        <v>0</v>
      </c>
      <c r="G97" s="386">
        <v>0</v>
      </c>
      <c r="H97" s="386">
        <v>0</v>
      </c>
      <c r="I97" s="737">
        <v>41</v>
      </c>
      <c r="J97" s="738">
        <v>1115400</v>
      </c>
      <c r="K97" s="732">
        <v>4</v>
      </c>
      <c r="L97" s="732">
        <v>155200</v>
      </c>
      <c r="M97" s="620">
        <f t="shared" si="50"/>
        <v>45</v>
      </c>
      <c r="N97" s="620">
        <f t="shared" si="51"/>
        <v>1270600</v>
      </c>
      <c r="O97" s="733"/>
      <c r="P97" s="734"/>
      <c r="Q97" s="734"/>
      <c r="R97" s="734"/>
      <c r="S97" s="734"/>
      <c r="T97" s="734"/>
      <c r="U97" s="735"/>
      <c r="V97" s="735"/>
      <c r="W97" s="736"/>
      <c r="X97" s="390"/>
      <c r="Y97" s="390"/>
      <c r="Z97" s="390"/>
      <c r="AA97" s="390"/>
      <c r="AB97" s="390"/>
      <c r="AC97" s="390"/>
      <c r="AD97" s="390"/>
      <c r="AE97" s="390"/>
      <c r="AF97" s="390"/>
      <c r="AG97" s="390"/>
      <c r="AH97" s="390"/>
      <c r="AI97" s="390"/>
      <c r="AJ97" s="390"/>
      <c r="AK97" s="390"/>
      <c r="AL97" s="620">
        <v>139</v>
      </c>
      <c r="AM97" s="620">
        <v>1044000</v>
      </c>
      <c r="AN97" s="621">
        <f t="shared" si="67"/>
        <v>184</v>
      </c>
      <c r="AO97" s="620">
        <f t="shared" si="68"/>
        <v>2314600</v>
      </c>
      <c r="AP97" s="580"/>
      <c r="AQ97" s="580"/>
      <c r="AR97" s="582"/>
      <c r="AS97" s="582"/>
      <c r="AT97" s="582"/>
      <c r="AU97" s="582"/>
      <c r="AV97" s="582"/>
      <c r="AW97" s="582"/>
      <c r="AX97" s="582"/>
      <c r="AY97" s="582"/>
      <c r="AZ97" s="582"/>
      <c r="BA97" s="582"/>
      <c r="BB97" s="582"/>
      <c r="BC97" s="582"/>
      <c r="BD97" s="582"/>
      <c r="BE97" s="582"/>
      <c r="BF97" s="582"/>
      <c r="BG97" s="582"/>
      <c r="BH97" s="582"/>
      <c r="BI97" s="582"/>
      <c r="BJ97" s="582"/>
      <c r="BK97" s="582"/>
      <c r="BL97" s="582"/>
      <c r="BM97" s="582"/>
      <c r="BN97" s="582"/>
      <c r="BO97" s="582"/>
      <c r="BP97" s="582"/>
      <c r="BQ97" s="582"/>
      <c r="BR97" s="582"/>
      <c r="BS97" s="582"/>
      <c r="BT97" s="582"/>
      <c r="BU97" s="582"/>
      <c r="BV97" s="582"/>
      <c r="BW97" s="582"/>
      <c r="BX97" s="582"/>
      <c r="BY97" s="582"/>
      <c r="BZ97" s="582"/>
      <c r="CA97" s="582"/>
      <c r="CB97" s="582"/>
      <c r="CC97" s="582"/>
      <c r="CD97" s="582"/>
    </row>
    <row r="98" spans="1:256" ht="24.6" hidden="1" x14ac:dyDescent="0.4">
      <c r="A98" s="831" t="s">
        <v>159</v>
      </c>
      <c r="B98" s="739"/>
      <c r="C98" s="732">
        <f t="shared" ref="C98:AO98" si="69">SUM(C84:C97)</f>
        <v>15505011</v>
      </c>
      <c r="D98" s="732">
        <f t="shared" si="69"/>
        <v>14292952</v>
      </c>
      <c r="E98" s="732">
        <f t="shared" si="69"/>
        <v>1098</v>
      </c>
      <c r="F98" s="732">
        <f t="shared" si="69"/>
        <v>152753</v>
      </c>
      <c r="G98" s="732">
        <f t="shared" si="69"/>
        <v>77</v>
      </c>
      <c r="H98" s="807">
        <f t="shared" si="69"/>
        <v>14180</v>
      </c>
      <c r="I98" s="732">
        <f t="shared" si="69"/>
        <v>4491</v>
      </c>
      <c r="J98" s="732">
        <f t="shared" si="69"/>
        <v>3968258</v>
      </c>
      <c r="K98" s="732">
        <f t="shared" si="69"/>
        <v>1708</v>
      </c>
      <c r="L98" s="732">
        <f t="shared" si="69"/>
        <v>1588199</v>
      </c>
      <c r="M98" s="732">
        <f t="shared" si="69"/>
        <v>7297</v>
      </c>
      <c r="N98" s="732">
        <f t="shared" si="69"/>
        <v>5709210</v>
      </c>
      <c r="O98" s="732">
        <f t="shared" si="69"/>
        <v>0</v>
      </c>
      <c r="P98" s="732">
        <f t="shared" si="69"/>
        <v>0</v>
      </c>
      <c r="Q98" s="732">
        <f t="shared" si="69"/>
        <v>0</v>
      </c>
      <c r="R98" s="732">
        <f t="shared" si="69"/>
        <v>0</v>
      </c>
      <c r="S98" s="732">
        <f t="shared" si="69"/>
        <v>0</v>
      </c>
      <c r="T98" s="732">
        <f t="shared" si="69"/>
        <v>0</v>
      </c>
      <c r="U98" s="732">
        <f t="shared" si="69"/>
        <v>0</v>
      </c>
      <c r="V98" s="732">
        <f t="shared" si="69"/>
        <v>0</v>
      </c>
      <c r="W98" s="732">
        <f t="shared" si="69"/>
        <v>0</v>
      </c>
      <c r="X98" s="732">
        <f t="shared" si="69"/>
        <v>0</v>
      </c>
      <c r="Y98" s="732">
        <f t="shared" si="69"/>
        <v>0</v>
      </c>
      <c r="Z98" s="732">
        <f t="shared" si="69"/>
        <v>0</v>
      </c>
      <c r="AA98" s="732">
        <f t="shared" si="69"/>
        <v>0</v>
      </c>
      <c r="AB98" s="732">
        <f t="shared" si="69"/>
        <v>0</v>
      </c>
      <c r="AC98" s="732">
        <f t="shared" si="69"/>
        <v>0</v>
      </c>
      <c r="AD98" s="732">
        <f t="shared" si="69"/>
        <v>0</v>
      </c>
      <c r="AE98" s="732">
        <f t="shared" si="69"/>
        <v>0</v>
      </c>
      <c r="AF98" s="732">
        <f t="shared" si="69"/>
        <v>0</v>
      </c>
      <c r="AG98" s="732">
        <f t="shared" si="69"/>
        <v>0</v>
      </c>
      <c r="AH98" s="732">
        <f t="shared" si="69"/>
        <v>0</v>
      </c>
      <c r="AI98" s="732">
        <f t="shared" si="69"/>
        <v>0</v>
      </c>
      <c r="AJ98" s="732">
        <f t="shared" si="69"/>
        <v>0</v>
      </c>
      <c r="AK98" s="732">
        <f t="shared" si="69"/>
        <v>0</v>
      </c>
      <c r="AL98" s="732">
        <f t="shared" si="69"/>
        <v>42232</v>
      </c>
      <c r="AM98" s="732">
        <f t="shared" si="69"/>
        <v>8583742</v>
      </c>
      <c r="AN98" s="732">
        <f t="shared" si="69"/>
        <v>49529</v>
      </c>
      <c r="AO98" s="620">
        <f t="shared" si="69"/>
        <v>14292952</v>
      </c>
      <c r="AP98" s="390"/>
      <c r="AQ98" s="390"/>
      <c r="AR98" s="542"/>
      <c r="AS98" s="542"/>
      <c r="AT98" s="542"/>
      <c r="AU98" s="542"/>
      <c r="AV98" s="542"/>
      <c r="AW98" s="542"/>
      <c r="AX98" s="542"/>
      <c r="AY98" s="542"/>
      <c r="AZ98" s="542"/>
      <c r="BA98" s="542"/>
      <c r="BB98" s="542"/>
      <c r="BC98" s="542"/>
      <c r="BD98" s="542"/>
      <c r="BE98" s="542"/>
      <c r="BF98" s="542"/>
      <c r="BG98" s="542"/>
      <c r="BH98" s="542"/>
      <c r="BI98" s="542"/>
      <c r="BJ98" s="542"/>
      <c r="BK98" s="542"/>
      <c r="BL98" s="542"/>
      <c r="BM98" s="542"/>
      <c r="BN98" s="542"/>
      <c r="BO98" s="542"/>
      <c r="BP98" s="542"/>
      <c r="BQ98" s="542"/>
      <c r="BR98" s="542"/>
      <c r="BS98" s="542"/>
      <c r="BT98" s="542"/>
      <c r="BU98" s="542"/>
      <c r="BV98" s="542"/>
      <c r="BW98" s="542"/>
      <c r="BX98" s="542"/>
      <c r="BY98" s="542"/>
      <c r="BZ98" s="542"/>
      <c r="CA98" s="542"/>
      <c r="CB98" s="542"/>
      <c r="CC98" s="542"/>
      <c r="CD98" s="542"/>
    </row>
    <row r="99" spans="1:256" ht="25.2" hidden="1" thickBot="1" x14ac:dyDescent="0.45">
      <c r="A99" s="834" t="s">
        <v>157</v>
      </c>
      <c r="B99" s="835"/>
      <c r="C99" s="836">
        <f t="shared" ref="C99:AO99" si="70">C82+C83+C98</f>
        <v>39823798</v>
      </c>
      <c r="D99" s="836">
        <f t="shared" si="70"/>
        <v>24570340</v>
      </c>
      <c r="E99" s="836">
        <f t="shared" si="70"/>
        <v>2909</v>
      </c>
      <c r="F99" s="836">
        <f t="shared" si="70"/>
        <v>581299</v>
      </c>
      <c r="G99" s="836">
        <f t="shared" si="70"/>
        <v>1278</v>
      </c>
      <c r="H99" s="836">
        <f t="shared" si="70"/>
        <v>180977</v>
      </c>
      <c r="I99" s="836">
        <f t="shared" si="70"/>
        <v>6697</v>
      </c>
      <c r="J99" s="836">
        <f t="shared" si="70"/>
        <v>7690019</v>
      </c>
      <c r="K99" s="836">
        <f t="shared" si="70"/>
        <v>6034</v>
      </c>
      <c r="L99" s="836">
        <f t="shared" si="70"/>
        <v>5276013</v>
      </c>
      <c r="M99" s="836">
        <f t="shared" si="70"/>
        <v>15640</v>
      </c>
      <c r="N99" s="836">
        <f t="shared" si="70"/>
        <v>13547331</v>
      </c>
      <c r="O99" s="836">
        <f t="shared" si="70"/>
        <v>0</v>
      </c>
      <c r="P99" s="836">
        <f t="shared" si="70"/>
        <v>0</v>
      </c>
      <c r="Q99" s="836">
        <f t="shared" si="70"/>
        <v>0</v>
      </c>
      <c r="R99" s="836">
        <f t="shared" si="70"/>
        <v>0</v>
      </c>
      <c r="S99" s="836">
        <f t="shared" si="70"/>
        <v>0</v>
      </c>
      <c r="T99" s="836">
        <f t="shared" si="70"/>
        <v>0</v>
      </c>
      <c r="U99" s="836">
        <f t="shared" si="70"/>
        <v>0</v>
      </c>
      <c r="V99" s="836">
        <f t="shared" si="70"/>
        <v>0</v>
      </c>
      <c r="W99" s="836">
        <f t="shared" si="70"/>
        <v>0</v>
      </c>
      <c r="X99" s="836">
        <f t="shared" si="70"/>
        <v>0</v>
      </c>
      <c r="Y99" s="836">
        <f t="shared" si="70"/>
        <v>0</v>
      </c>
      <c r="Z99" s="836">
        <f t="shared" si="70"/>
        <v>0</v>
      </c>
      <c r="AA99" s="836">
        <f t="shared" si="70"/>
        <v>0</v>
      </c>
      <c r="AB99" s="836">
        <f t="shared" si="70"/>
        <v>0</v>
      </c>
      <c r="AC99" s="836">
        <f t="shared" si="70"/>
        <v>0</v>
      </c>
      <c r="AD99" s="836">
        <f t="shared" si="70"/>
        <v>0</v>
      </c>
      <c r="AE99" s="836">
        <f t="shared" si="70"/>
        <v>0</v>
      </c>
      <c r="AF99" s="836">
        <f t="shared" si="70"/>
        <v>0</v>
      </c>
      <c r="AG99" s="836">
        <f t="shared" si="70"/>
        <v>0</v>
      </c>
      <c r="AH99" s="836">
        <f t="shared" si="70"/>
        <v>0</v>
      </c>
      <c r="AI99" s="836">
        <f t="shared" si="70"/>
        <v>0</v>
      </c>
      <c r="AJ99" s="836">
        <f t="shared" si="70"/>
        <v>0</v>
      </c>
      <c r="AK99" s="836">
        <f t="shared" si="70"/>
        <v>0</v>
      </c>
      <c r="AL99" s="836">
        <f t="shared" si="70"/>
        <v>46505</v>
      </c>
      <c r="AM99" s="836">
        <f t="shared" si="70"/>
        <v>11023009</v>
      </c>
      <c r="AN99" s="836">
        <f t="shared" si="70"/>
        <v>62145</v>
      </c>
      <c r="AO99" s="836">
        <f t="shared" si="70"/>
        <v>24570340</v>
      </c>
      <c r="AP99" s="390"/>
      <c r="AQ99" s="390"/>
      <c r="AR99" s="390"/>
      <c r="AS99" s="390"/>
      <c r="AT99" s="390"/>
      <c r="AU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  <c r="BG99" s="390"/>
      <c r="BH99" s="390"/>
      <c r="BI99" s="390"/>
      <c r="BJ99" s="390"/>
      <c r="BK99" s="390"/>
      <c r="BL99" s="390"/>
      <c r="BM99" s="390"/>
      <c r="BN99" s="390"/>
      <c r="BO99" s="390"/>
      <c r="BP99" s="390"/>
      <c r="BQ99" s="390"/>
      <c r="BR99" s="390"/>
      <c r="BS99" s="390"/>
      <c r="BT99" s="390"/>
      <c r="BU99" s="390"/>
      <c r="BV99" s="390"/>
      <c r="BW99" s="390"/>
      <c r="BX99" s="390"/>
      <c r="BY99" s="390"/>
      <c r="BZ99" s="390"/>
      <c r="CA99" s="390"/>
      <c r="CB99" s="390"/>
      <c r="CC99" s="390"/>
      <c r="CD99" s="390"/>
      <c r="CE99" s="757"/>
      <c r="CF99" s="757"/>
      <c r="CG99" s="757"/>
      <c r="CH99" s="757"/>
      <c r="CI99" s="757"/>
      <c r="CJ99" s="757"/>
      <c r="CK99" s="757"/>
      <c r="CL99" s="757"/>
      <c r="CM99" s="757"/>
      <c r="CN99" s="757"/>
      <c r="CO99" s="757"/>
      <c r="CP99" s="757"/>
      <c r="CQ99" s="757"/>
      <c r="CR99" s="757"/>
      <c r="CS99" s="757"/>
      <c r="CT99" s="757"/>
      <c r="CU99" s="757"/>
      <c r="CV99" s="757"/>
      <c r="CW99" s="757"/>
      <c r="CX99" s="757"/>
      <c r="CY99" s="757"/>
      <c r="CZ99" s="757"/>
      <c r="DA99" s="757"/>
      <c r="DB99" s="757"/>
      <c r="DC99" s="757"/>
      <c r="DD99" s="757"/>
      <c r="DE99" s="757"/>
      <c r="DF99" s="757"/>
      <c r="DG99" s="757"/>
      <c r="DH99" s="757"/>
      <c r="DI99" s="757"/>
      <c r="DJ99" s="757"/>
      <c r="DK99" s="757"/>
      <c r="DL99" s="757"/>
      <c r="DM99" s="757"/>
      <c r="DN99" s="757"/>
      <c r="DO99" s="757"/>
      <c r="DP99" s="757"/>
      <c r="DQ99" s="757"/>
      <c r="DR99" s="757"/>
      <c r="DS99" s="757"/>
      <c r="DT99" s="757"/>
      <c r="DU99" s="757"/>
      <c r="DV99" s="757"/>
      <c r="DW99" s="757"/>
      <c r="DX99" s="757"/>
      <c r="DY99" s="757"/>
      <c r="DZ99" s="757"/>
      <c r="EA99" s="757"/>
      <c r="EB99" s="757"/>
      <c r="EC99" s="757"/>
      <c r="ED99" s="757"/>
      <c r="EE99" s="757"/>
      <c r="EF99" s="757"/>
      <c r="EG99" s="757"/>
      <c r="EH99" s="757"/>
      <c r="EI99" s="757"/>
      <c r="EJ99" s="757"/>
      <c r="EK99" s="757"/>
      <c r="EL99" s="757"/>
      <c r="EM99" s="757"/>
      <c r="EN99" s="757"/>
      <c r="EO99" s="757"/>
      <c r="EP99" s="757"/>
      <c r="EQ99" s="757"/>
      <c r="ER99" s="757"/>
      <c r="ES99" s="757"/>
      <c r="ET99" s="757"/>
      <c r="EU99" s="757"/>
      <c r="EV99" s="757"/>
      <c r="EW99" s="757"/>
      <c r="EX99" s="757"/>
      <c r="EY99" s="757"/>
      <c r="EZ99" s="757"/>
      <c r="FA99" s="757"/>
      <c r="FB99" s="757"/>
      <c r="FC99" s="757"/>
      <c r="FD99" s="757"/>
      <c r="FE99" s="757"/>
      <c r="FF99" s="757"/>
      <c r="FG99" s="757"/>
      <c r="FH99" s="757"/>
      <c r="FI99" s="757"/>
      <c r="FJ99" s="757"/>
      <c r="FK99" s="757"/>
      <c r="FL99" s="757"/>
      <c r="FM99" s="757"/>
      <c r="FN99" s="757"/>
      <c r="FO99" s="757"/>
      <c r="FP99" s="757"/>
      <c r="FQ99" s="757"/>
      <c r="FR99" s="757"/>
      <c r="FS99" s="757"/>
      <c r="FT99" s="757"/>
      <c r="FU99" s="757"/>
      <c r="FV99" s="757"/>
      <c r="FW99" s="757"/>
      <c r="FX99" s="757"/>
      <c r="FY99" s="757"/>
      <c r="FZ99" s="757"/>
      <c r="GA99" s="757"/>
      <c r="GB99" s="757"/>
      <c r="GC99" s="757"/>
      <c r="GD99" s="757"/>
      <c r="GE99" s="757"/>
      <c r="GF99" s="757"/>
      <c r="GG99" s="757"/>
      <c r="GH99" s="757"/>
      <c r="GI99" s="757"/>
      <c r="GJ99" s="757"/>
      <c r="GK99" s="757"/>
      <c r="GL99" s="757"/>
      <c r="GM99" s="757"/>
      <c r="GN99" s="757"/>
      <c r="GO99" s="757"/>
      <c r="GP99" s="757"/>
      <c r="GQ99" s="757"/>
      <c r="GR99" s="757"/>
      <c r="GS99" s="757"/>
      <c r="GT99" s="757"/>
      <c r="GU99" s="757"/>
      <c r="GV99" s="757"/>
      <c r="GW99" s="757"/>
      <c r="GX99" s="757"/>
      <c r="GY99" s="757"/>
      <c r="GZ99" s="757"/>
      <c r="HA99" s="757"/>
      <c r="HB99" s="757"/>
      <c r="HC99" s="757"/>
      <c r="HD99" s="757"/>
      <c r="HE99" s="757"/>
      <c r="HF99" s="757"/>
      <c r="HG99" s="757"/>
      <c r="HH99" s="757"/>
      <c r="HI99" s="757"/>
      <c r="HJ99" s="757"/>
      <c r="HK99" s="757"/>
      <c r="HL99" s="757"/>
      <c r="HM99" s="757"/>
      <c r="HN99" s="757"/>
      <c r="HO99" s="757"/>
      <c r="HP99" s="757"/>
      <c r="HQ99" s="757"/>
      <c r="HR99" s="757"/>
      <c r="HS99" s="757"/>
      <c r="HT99" s="757"/>
      <c r="HU99" s="757"/>
      <c r="HV99" s="757"/>
      <c r="HW99" s="757"/>
      <c r="HX99" s="757"/>
      <c r="HY99" s="757"/>
      <c r="HZ99" s="757"/>
      <c r="IA99" s="757"/>
      <c r="IB99" s="757"/>
      <c r="IC99" s="757"/>
      <c r="ID99" s="757"/>
      <c r="IE99" s="757"/>
      <c r="IF99" s="757"/>
      <c r="IG99" s="757"/>
      <c r="IH99" s="757"/>
      <c r="II99" s="757"/>
      <c r="IJ99" s="757"/>
      <c r="IK99" s="757"/>
      <c r="IL99" s="757"/>
      <c r="IM99" s="757"/>
      <c r="IN99" s="757"/>
      <c r="IO99" s="757"/>
      <c r="IP99" s="757"/>
      <c r="IQ99" s="757"/>
      <c r="IR99" s="757"/>
      <c r="IS99" s="757"/>
      <c r="IT99" s="757"/>
      <c r="IU99" s="757"/>
      <c r="IV99" s="757"/>
    </row>
    <row r="100" spans="1:256" s="577" customFormat="1" ht="25.95" hidden="1" customHeight="1" x14ac:dyDescent="0.4">
      <c r="A100" s="583"/>
      <c r="B100" s="579"/>
      <c r="C100" s="727"/>
      <c r="D100" s="727"/>
      <c r="E100" s="726"/>
      <c r="F100" s="578"/>
      <c r="G100" s="584"/>
      <c r="H100" s="584"/>
      <c r="I100" s="580"/>
      <c r="J100" s="580"/>
      <c r="K100" s="580"/>
      <c r="L100" s="580"/>
      <c r="M100" s="578"/>
      <c r="N100" s="578"/>
      <c r="O100" s="580"/>
      <c r="P100" s="580"/>
      <c r="Q100" s="580"/>
      <c r="R100" s="580"/>
      <c r="S100" s="580"/>
      <c r="T100" s="580"/>
      <c r="U100" s="580"/>
      <c r="V100" s="580"/>
      <c r="W100" s="580"/>
      <c r="X100" s="580"/>
      <c r="Y100" s="580"/>
      <c r="Z100" s="580"/>
      <c r="AA100" s="580"/>
      <c r="AB100" s="580"/>
      <c r="AC100" s="580"/>
      <c r="AD100" s="580"/>
      <c r="AE100" s="580"/>
      <c r="AF100" s="580"/>
      <c r="AG100" s="580"/>
      <c r="AH100" s="580"/>
      <c r="AI100" s="580"/>
      <c r="AJ100" s="580"/>
      <c r="AK100" s="580"/>
      <c r="AL100" s="585"/>
      <c r="AM100" s="585"/>
      <c r="AN100" s="581"/>
      <c r="AO100" s="578"/>
      <c r="AP100" s="580"/>
      <c r="AQ100" s="580"/>
      <c r="AR100" s="582"/>
      <c r="AS100" s="582"/>
      <c r="AT100" s="582"/>
      <c r="AU100" s="582"/>
      <c r="AV100" s="582"/>
      <c r="AW100" s="582"/>
      <c r="AX100" s="582"/>
      <c r="AY100" s="582"/>
      <c r="AZ100" s="582"/>
      <c r="BA100" s="582"/>
      <c r="BB100" s="582"/>
      <c r="BC100" s="582"/>
      <c r="BD100" s="582"/>
      <c r="BE100" s="582"/>
      <c r="BF100" s="582"/>
      <c r="BG100" s="582"/>
      <c r="BH100" s="582"/>
      <c r="BI100" s="582"/>
      <c r="BJ100" s="582"/>
      <c r="BK100" s="582"/>
      <c r="BL100" s="582"/>
      <c r="BM100" s="582"/>
      <c r="BN100" s="582"/>
      <c r="BO100" s="582"/>
      <c r="BP100" s="582"/>
      <c r="BQ100" s="582"/>
      <c r="BR100" s="582"/>
      <c r="BS100" s="582"/>
      <c r="BT100" s="582"/>
      <c r="BU100" s="582"/>
      <c r="BV100" s="582"/>
      <c r="BW100" s="582"/>
      <c r="BX100" s="582"/>
      <c r="BY100" s="582"/>
      <c r="BZ100" s="582"/>
      <c r="CA100" s="582"/>
      <c r="CB100" s="582"/>
      <c r="CC100" s="582"/>
      <c r="CD100" s="582"/>
    </row>
    <row r="101" spans="1:256" s="388" customFormat="1" ht="24.6" hidden="1" x14ac:dyDescent="0.4">
      <c r="A101" s="813">
        <v>1</v>
      </c>
      <c r="B101" s="620" t="s">
        <v>201</v>
      </c>
      <c r="C101" s="819">
        <v>155900</v>
      </c>
      <c r="D101" s="620">
        <f t="shared" ref="D101:D104" si="71">AO101</f>
        <v>102700</v>
      </c>
      <c r="E101" s="820">
        <v>1</v>
      </c>
      <c r="F101" s="820">
        <v>390</v>
      </c>
      <c r="G101" s="386">
        <v>0</v>
      </c>
      <c r="H101" s="386">
        <v>0</v>
      </c>
      <c r="I101" s="814">
        <v>5</v>
      </c>
      <c r="J101" s="814">
        <v>20000</v>
      </c>
      <c r="K101" s="814">
        <v>50</v>
      </c>
      <c r="L101" s="815">
        <v>78800</v>
      </c>
      <c r="M101" s="620">
        <f>E101+I101+K101</f>
        <v>56</v>
      </c>
      <c r="N101" s="620">
        <f>F101+J101+L101</f>
        <v>99190</v>
      </c>
      <c r="O101" s="816"/>
      <c r="P101" s="817"/>
      <c r="Q101" s="817"/>
      <c r="R101" s="817"/>
      <c r="S101" s="817"/>
      <c r="T101" s="817"/>
      <c r="U101" s="817"/>
      <c r="V101" s="817"/>
      <c r="W101" s="817"/>
      <c r="X101" s="817"/>
      <c r="Y101" s="817"/>
      <c r="Z101" s="817"/>
      <c r="AA101" s="817"/>
      <c r="AB101" s="817"/>
      <c r="AC101" s="817"/>
      <c r="AD101" s="817"/>
      <c r="AE101" s="817"/>
      <c r="AF101" s="817"/>
      <c r="AG101" s="817"/>
      <c r="AH101" s="817"/>
      <c r="AI101" s="817"/>
      <c r="AJ101" s="817"/>
      <c r="AK101" s="817"/>
      <c r="AL101" s="716">
        <v>131</v>
      </c>
      <c r="AM101" s="716">
        <v>3510</v>
      </c>
      <c r="AN101" s="621">
        <f>M101+AL101</f>
        <v>187</v>
      </c>
      <c r="AO101" s="620">
        <f>N101+AM101</f>
        <v>102700</v>
      </c>
      <c r="AP101" s="818"/>
      <c r="AQ101" s="818"/>
    </row>
    <row r="102" spans="1:256" s="388" customFormat="1" ht="24.6" hidden="1" x14ac:dyDescent="0.4">
      <c r="A102" s="813">
        <v>2</v>
      </c>
      <c r="B102" s="749" t="s">
        <v>277</v>
      </c>
      <c r="C102" s="620">
        <v>2333100</v>
      </c>
      <c r="D102" s="620">
        <f t="shared" si="71"/>
        <v>1471900</v>
      </c>
      <c r="E102" s="620">
        <v>7</v>
      </c>
      <c r="F102" s="620">
        <v>7200</v>
      </c>
      <c r="G102" s="386">
        <v>2</v>
      </c>
      <c r="H102" s="386">
        <v>100</v>
      </c>
      <c r="I102" s="814">
        <v>86</v>
      </c>
      <c r="J102" s="814">
        <v>60400</v>
      </c>
      <c r="K102" s="814">
        <v>962</v>
      </c>
      <c r="L102" s="815">
        <v>1062800</v>
      </c>
      <c r="M102" s="620">
        <f>E102+I102+K102</f>
        <v>1055</v>
      </c>
      <c r="N102" s="620">
        <f t="shared" ref="N102:N103" si="72">F102+J102+L102</f>
        <v>1130400</v>
      </c>
      <c r="O102" s="816"/>
      <c r="P102" s="817"/>
      <c r="Q102" s="817"/>
      <c r="R102" s="817"/>
      <c r="S102" s="817"/>
      <c r="T102" s="817"/>
      <c r="U102" s="817"/>
      <c r="V102" s="817"/>
      <c r="W102" s="817"/>
      <c r="X102" s="817"/>
      <c r="Y102" s="817"/>
      <c r="Z102" s="817"/>
      <c r="AA102" s="817"/>
      <c r="AB102" s="817"/>
      <c r="AC102" s="817"/>
      <c r="AD102" s="817"/>
      <c r="AE102" s="817"/>
      <c r="AF102" s="817"/>
      <c r="AG102" s="817"/>
      <c r="AH102" s="817"/>
      <c r="AI102" s="817"/>
      <c r="AJ102" s="817"/>
      <c r="AK102" s="817"/>
      <c r="AL102" s="716">
        <v>1303</v>
      </c>
      <c r="AM102" s="716">
        <v>341500</v>
      </c>
      <c r="AN102" s="621">
        <f t="shared" ref="AN102:AN105" si="73">M102+AL102</f>
        <v>2358</v>
      </c>
      <c r="AO102" s="620">
        <f t="shared" ref="AO102:AO105" si="74">N102+AM102</f>
        <v>1471900</v>
      </c>
      <c r="AP102" s="818"/>
      <c r="AQ102" s="818"/>
    </row>
    <row r="103" spans="1:256" s="587" customFormat="1" ht="24.6" hidden="1" x14ac:dyDescent="0.4">
      <c r="A103" s="813">
        <v>3</v>
      </c>
      <c r="B103" s="749" t="s">
        <v>282</v>
      </c>
      <c r="C103" s="819">
        <v>192800</v>
      </c>
      <c r="D103" s="620">
        <f t="shared" si="71"/>
        <v>237000</v>
      </c>
      <c r="E103" s="820">
        <v>3</v>
      </c>
      <c r="F103" s="820">
        <v>700</v>
      </c>
      <c r="G103" s="386">
        <v>3</v>
      </c>
      <c r="H103" s="386">
        <v>700</v>
      </c>
      <c r="I103" s="814">
        <v>12</v>
      </c>
      <c r="J103" s="814">
        <v>16000</v>
      </c>
      <c r="K103" s="814">
        <v>201</v>
      </c>
      <c r="L103" s="815">
        <v>21100</v>
      </c>
      <c r="M103" s="620">
        <f t="shared" ref="M103" si="75">E103+I103+K103</f>
        <v>216</v>
      </c>
      <c r="N103" s="620">
        <f t="shared" si="72"/>
        <v>37800</v>
      </c>
      <c r="O103" s="816"/>
      <c r="P103" s="817"/>
      <c r="Q103" s="817"/>
      <c r="R103" s="817"/>
      <c r="S103" s="817"/>
      <c r="T103" s="817"/>
      <c r="U103" s="817"/>
      <c r="V103" s="817"/>
      <c r="W103" s="817"/>
      <c r="X103" s="817"/>
      <c r="Y103" s="817"/>
      <c r="Z103" s="817"/>
      <c r="AA103" s="817"/>
      <c r="AB103" s="817"/>
      <c r="AC103" s="817"/>
      <c r="AD103" s="817"/>
      <c r="AE103" s="817"/>
      <c r="AF103" s="817"/>
      <c r="AG103" s="817"/>
      <c r="AH103" s="817"/>
      <c r="AI103" s="817"/>
      <c r="AJ103" s="817"/>
      <c r="AK103" s="817"/>
      <c r="AL103" s="716">
        <v>272</v>
      </c>
      <c r="AM103" s="716">
        <v>199200</v>
      </c>
      <c r="AN103" s="621">
        <f t="shared" si="73"/>
        <v>488</v>
      </c>
      <c r="AO103" s="620">
        <f t="shared" si="74"/>
        <v>237000</v>
      </c>
      <c r="AP103" s="586"/>
      <c r="AQ103" s="586"/>
    </row>
    <row r="104" spans="1:256" s="587" customFormat="1" ht="24.6" hidden="1" x14ac:dyDescent="0.4">
      <c r="A104" s="813">
        <v>4</v>
      </c>
      <c r="B104" s="620" t="s">
        <v>283</v>
      </c>
      <c r="C104" s="819">
        <v>110000</v>
      </c>
      <c r="D104" s="620">
        <f t="shared" si="71"/>
        <v>112400</v>
      </c>
      <c r="E104" s="820">
        <v>1</v>
      </c>
      <c r="F104" s="820">
        <v>800</v>
      </c>
      <c r="G104" s="386">
        <v>0</v>
      </c>
      <c r="H104" s="386">
        <v>0</v>
      </c>
      <c r="I104" s="814">
        <v>0</v>
      </c>
      <c r="J104" s="814">
        <v>0</v>
      </c>
      <c r="K104" s="814">
        <v>53</v>
      </c>
      <c r="L104" s="815">
        <v>80100</v>
      </c>
      <c r="M104" s="620">
        <f>E104+I104+K104</f>
        <v>54</v>
      </c>
      <c r="N104" s="620">
        <f>F104+J104+L104</f>
        <v>80900</v>
      </c>
      <c r="O104" s="816"/>
      <c r="P104" s="817"/>
      <c r="Q104" s="817"/>
      <c r="R104" s="817"/>
      <c r="S104" s="817"/>
      <c r="T104" s="817"/>
      <c r="U104" s="817"/>
      <c r="V104" s="817"/>
      <c r="W104" s="817"/>
      <c r="X104" s="817"/>
      <c r="Y104" s="817"/>
      <c r="Z104" s="817"/>
      <c r="AA104" s="817"/>
      <c r="AB104" s="817"/>
      <c r="AC104" s="817"/>
      <c r="AD104" s="817"/>
      <c r="AE104" s="817"/>
      <c r="AF104" s="817"/>
      <c r="AG104" s="817"/>
      <c r="AH104" s="817"/>
      <c r="AI104" s="817"/>
      <c r="AJ104" s="817"/>
      <c r="AK104" s="817"/>
      <c r="AL104" s="716">
        <v>147</v>
      </c>
      <c r="AM104" s="716">
        <v>31500</v>
      </c>
      <c r="AN104" s="621">
        <f t="shared" si="73"/>
        <v>201</v>
      </c>
      <c r="AO104" s="620">
        <f t="shared" si="74"/>
        <v>112400</v>
      </c>
      <c r="AP104" s="586"/>
      <c r="AQ104" s="586"/>
    </row>
    <row r="105" spans="1:256" s="388" customFormat="1" ht="24.6" hidden="1" x14ac:dyDescent="0.4">
      <c r="A105" s="813">
        <v>5</v>
      </c>
      <c r="B105" s="749" t="s">
        <v>279</v>
      </c>
      <c r="C105" s="620">
        <v>117291</v>
      </c>
      <c r="D105" s="620">
        <f>AO105</f>
        <v>83725</v>
      </c>
      <c r="E105" s="620">
        <v>3</v>
      </c>
      <c r="F105" s="620">
        <v>561</v>
      </c>
      <c r="G105" s="386">
        <v>1</v>
      </c>
      <c r="H105" s="386">
        <v>40</v>
      </c>
      <c r="I105" s="814">
        <v>7</v>
      </c>
      <c r="J105" s="814">
        <v>11523</v>
      </c>
      <c r="K105" s="814">
        <v>61</v>
      </c>
      <c r="L105" s="815">
        <v>52964</v>
      </c>
      <c r="M105" s="620">
        <f>E105+I105+K105</f>
        <v>71</v>
      </c>
      <c r="N105" s="620">
        <f>F105+J105+L105</f>
        <v>65048</v>
      </c>
      <c r="O105" s="816"/>
      <c r="P105" s="817"/>
      <c r="Q105" s="817"/>
      <c r="R105" s="817"/>
      <c r="S105" s="817"/>
      <c r="T105" s="817"/>
      <c r="U105" s="817"/>
      <c r="V105" s="817"/>
      <c r="W105" s="817"/>
      <c r="X105" s="817"/>
      <c r="Y105" s="817"/>
      <c r="Z105" s="817"/>
      <c r="AA105" s="817"/>
      <c r="AB105" s="817"/>
      <c r="AC105" s="817"/>
      <c r="AD105" s="817"/>
      <c r="AE105" s="817"/>
      <c r="AF105" s="817"/>
      <c r="AG105" s="817"/>
      <c r="AH105" s="817"/>
      <c r="AI105" s="817"/>
      <c r="AJ105" s="817"/>
      <c r="AK105" s="817"/>
      <c r="AL105" s="716">
        <v>292</v>
      </c>
      <c r="AM105" s="716">
        <v>18677</v>
      </c>
      <c r="AN105" s="621">
        <f t="shared" si="73"/>
        <v>363</v>
      </c>
      <c r="AO105" s="620">
        <f t="shared" si="74"/>
        <v>83725</v>
      </c>
      <c r="AP105" s="818"/>
      <c r="AQ105" s="818"/>
    </row>
    <row r="106" spans="1:256" s="388" customFormat="1" ht="24.6" hidden="1" x14ac:dyDescent="0.4">
      <c r="A106" s="621"/>
      <c r="B106" s="749" t="s">
        <v>152</v>
      </c>
      <c r="C106" s="620">
        <f>SUM(C101:C105)</f>
        <v>2909091</v>
      </c>
      <c r="D106" s="620">
        <f t="shared" ref="D106:AO106" si="76">SUM(D101:D105)</f>
        <v>2007725</v>
      </c>
      <c r="E106" s="620">
        <f t="shared" si="76"/>
        <v>15</v>
      </c>
      <c r="F106" s="620">
        <f t="shared" si="76"/>
        <v>9651</v>
      </c>
      <c r="G106" s="620">
        <f t="shared" si="76"/>
        <v>6</v>
      </c>
      <c r="H106" s="620">
        <f t="shared" si="76"/>
        <v>840</v>
      </c>
      <c r="I106" s="620">
        <f t="shared" si="76"/>
        <v>110</v>
      </c>
      <c r="J106" s="620">
        <f t="shared" si="76"/>
        <v>107923</v>
      </c>
      <c r="K106" s="620">
        <f t="shared" si="76"/>
        <v>1327</v>
      </c>
      <c r="L106" s="620">
        <f t="shared" si="76"/>
        <v>1295764</v>
      </c>
      <c r="M106" s="620">
        <f t="shared" si="76"/>
        <v>1452</v>
      </c>
      <c r="N106" s="620">
        <f t="shared" si="76"/>
        <v>1413338</v>
      </c>
      <c r="O106" s="620">
        <f t="shared" si="76"/>
        <v>0</v>
      </c>
      <c r="P106" s="620">
        <f t="shared" si="76"/>
        <v>0</v>
      </c>
      <c r="Q106" s="620">
        <f t="shared" si="76"/>
        <v>0</v>
      </c>
      <c r="R106" s="620">
        <f t="shared" si="76"/>
        <v>0</v>
      </c>
      <c r="S106" s="620">
        <f t="shared" si="76"/>
        <v>0</v>
      </c>
      <c r="T106" s="620">
        <f t="shared" si="76"/>
        <v>0</v>
      </c>
      <c r="U106" s="620">
        <f t="shared" si="76"/>
        <v>0</v>
      </c>
      <c r="V106" s="620">
        <f t="shared" si="76"/>
        <v>0</v>
      </c>
      <c r="W106" s="620">
        <f t="shared" si="76"/>
        <v>0</v>
      </c>
      <c r="X106" s="620">
        <f t="shared" si="76"/>
        <v>0</v>
      </c>
      <c r="Y106" s="620">
        <f t="shared" si="76"/>
        <v>0</v>
      </c>
      <c r="Z106" s="620">
        <f t="shared" si="76"/>
        <v>0</v>
      </c>
      <c r="AA106" s="620">
        <f t="shared" si="76"/>
        <v>0</v>
      </c>
      <c r="AB106" s="620">
        <f t="shared" si="76"/>
        <v>0</v>
      </c>
      <c r="AC106" s="620">
        <f t="shared" si="76"/>
        <v>0</v>
      </c>
      <c r="AD106" s="620">
        <f t="shared" si="76"/>
        <v>0</v>
      </c>
      <c r="AE106" s="620">
        <f t="shared" si="76"/>
        <v>0</v>
      </c>
      <c r="AF106" s="620">
        <f t="shared" si="76"/>
        <v>0</v>
      </c>
      <c r="AG106" s="620">
        <f t="shared" si="76"/>
        <v>0</v>
      </c>
      <c r="AH106" s="620">
        <f t="shared" si="76"/>
        <v>0</v>
      </c>
      <c r="AI106" s="620">
        <f t="shared" si="76"/>
        <v>0</v>
      </c>
      <c r="AJ106" s="620">
        <f t="shared" si="76"/>
        <v>0</v>
      </c>
      <c r="AK106" s="620">
        <f t="shared" si="76"/>
        <v>0</v>
      </c>
      <c r="AL106" s="620">
        <f t="shared" si="76"/>
        <v>2145</v>
      </c>
      <c r="AM106" s="620">
        <f t="shared" si="76"/>
        <v>594387</v>
      </c>
      <c r="AN106" s="621">
        <f t="shared" si="76"/>
        <v>3597</v>
      </c>
      <c r="AO106" s="620">
        <f t="shared" si="76"/>
        <v>2007725</v>
      </c>
      <c r="AP106" s="818"/>
      <c r="AQ106" s="818"/>
    </row>
    <row r="107" spans="1:256" ht="17.399999999999999" x14ac:dyDescent="0.3">
      <c r="A107" s="544"/>
      <c r="B107" s="390"/>
      <c r="C107" s="390"/>
      <c r="D107" s="564"/>
      <c r="E107" s="390"/>
      <c r="F107" s="390"/>
      <c r="G107" s="565"/>
      <c r="H107" s="565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0"/>
      <c r="AE107" s="390"/>
      <c r="AF107" s="390"/>
      <c r="AG107" s="390"/>
      <c r="AH107" s="390"/>
      <c r="AI107" s="390"/>
      <c r="AJ107" s="390"/>
      <c r="AK107" s="390"/>
      <c r="AL107" s="390"/>
      <c r="AM107" s="390"/>
      <c r="AN107" s="390"/>
      <c r="AO107" s="566"/>
      <c r="AP107" s="390"/>
      <c r="AQ107" s="390"/>
      <c r="AR107" s="542"/>
      <c r="AS107" s="542"/>
      <c r="AT107" s="542"/>
      <c r="AU107" s="542"/>
      <c r="AV107" s="542"/>
      <c r="AW107" s="542"/>
      <c r="AX107" s="542"/>
      <c r="AY107" s="542"/>
      <c r="AZ107" s="542"/>
      <c r="BA107" s="542"/>
      <c r="BB107" s="542"/>
      <c r="BC107" s="542"/>
      <c r="BD107" s="542"/>
      <c r="BE107" s="542"/>
      <c r="BF107" s="542"/>
      <c r="BG107" s="542"/>
      <c r="BH107" s="542"/>
      <c r="BI107" s="542"/>
      <c r="BJ107" s="542"/>
      <c r="BK107" s="542"/>
      <c r="BL107" s="542"/>
      <c r="BM107" s="542"/>
      <c r="BN107" s="542"/>
      <c r="BO107" s="542"/>
      <c r="BP107" s="542"/>
      <c r="BQ107" s="542"/>
      <c r="BR107" s="542"/>
      <c r="BS107" s="542"/>
      <c r="BT107" s="542"/>
      <c r="BU107" s="542"/>
      <c r="BV107" s="542"/>
      <c r="BW107" s="542"/>
      <c r="BX107" s="542"/>
      <c r="BY107" s="542"/>
      <c r="BZ107" s="542"/>
      <c r="CA107" s="542"/>
      <c r="CB107" s="542"/>
      <c r="CC107" s="542"/>
      <c r="CD107" s="542"/>
    </row>
    <row r="108" spans="1:256" ht="17.399999999999999" x14ac:dyDescent="0.3">
      <c r="A108" s="545"/>
      <c r="B108" s="542"/>
      <c r="C108" s="874"/>
      <c r="D108" s="874"/>
      <c r="E108" s="874"/>
      <c r="F108" s="542"/>
      <c r="G108" s="567"/>
      <c r="H108" s="567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542"/>
      <c r="AK108" s="542"/>
      <c r="AL108" s="542"/>
      <c r="AM108" s="542"/>
      <c r="AN108" s="542"/>
      <c r="AO108" s="568"/>
      <c r="AP108" s="542"/>
      <c r="AQ108" s="542"/>
      <c r="AR108" s="542"/>
      <c r="AS108" s="542"/>
      <c r="AT108" s="542"/>
      <c r="AU108" s="542"/>
      <c r="AV108" s="542"/>
      <c r="AW108" s="542"/>
      <c r="AX108" s="542"/>
      <c r="AY108" s="542"/>
      <c r="AZ108" s="542"/>
      <c r="BA108" s="542"/>
      <c r="BB108" s="542"/>
      <c r="BC108" s="542"/>
      <c r="BD108" s="542"/>
      <c r="BE108" s="542"/>
      <c r="BF108" s="542"/>
      <c r="BG108" s="542"/>
      <c r="BH108" s="542"/>
      <c r="BI108" s="542"/>
      <c r="BJ108" s="542"/>
      <c r="BK108" s="542"/>
      <c r="BL108" s="542"/>
      <c r="BM108" s="542"/>
      <c r="BN108" s="542"/>
      <c r="BO108" s="542"/>
      <c r="BP108" s="542"/>
      <c r="BQ108" s="542"/>
      <c r="BR108" s="542"/>
      <c r="BS108" s="542"/>
      <c r="BT108" s="542"/>
      <c r="BU108" s="542"/>
      <c r="BV108" s="542"/>
      <c r="BW108" s="542"/>
      <c r="BX108" s="542"/>
      <c r="BY108" s="542"/>
      <c r="BZ108" s="542"/>
      <c r="CA108" s="542"/>
      <c r="CB108" s="542"/>
      <c r="CC108" s="542"/>
      <c r="CD108" s="542"/>
    </row>
    <row r="109" spans="1:256" ht="17.399999999999999" x14ac:dyDescent="0.3">
      <c r="A109" s="545"/>
      <c r="B109" s="542"/>
      <c r="C109" s="874"/>
      <c r="D109" s="874"/>
      <c r="E109" s="874"/>
      <c r="F109" s="542"/>
      <c r="G109" s="567"/>
      <c r="H109" s="567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2"/>
      <c r="AC109" s="542"/>
      <c r="AD109" s="542"/>
      <c r="AE109" s="542"/>
      <c r="AF109" s="542"/>
      <c r="AG109" s="542"/>
      <c r="AH109" s="542"/>
      <c r="AI109" s="542"/>
      <c r="AJ109" s="542"/>
      <c r="AK109" s="542"/>
      <c r="AL109" s="542"/>
      <c r="AM109" s="542"/>
      <c r="AN109" s="542"/>
      <c r="AO109" s="568"/>
      <c r="AP109" s="542"/>
      <c r="AQ109" s="542"/>
      <c r="AR109" s="542"/>
      <c r="AS109" s="542"/>
      <c r="AT109" s="542"/>
      <c r="AU109" s="542"/>
      <c r="AV109" s="542"/>
      <c r="AW109" s="542"/>
      <c r="AX109" s="542"/>
      <c r="AY109" s="542"/>
      <c r="AZ109" s="542"/>
      <c r="BA109" s="542"/>
      <c r="BB109" s="542"/>
      <c r="BC109" s="542"/>
      <c r="BD109" s="542"/>
      <c r="BE109" s="542"/>
      <c r="BF109" s="542"/>
      <c r="BG109" s="542"/>
      <c r="BH109" s="542"/>
      <c r="BI109" s="542"/>
      <c r="BJ109" s="542"/>
      <c r="BK109" s="542"/>
      <c r="BL109" s="542"/>
      <c r="BM109" s="542"/>
      <c r="BN109" s="542"/>
      <c r="BO109" s="542"/>
      <c r="BP109" s="542"/>
      <c r="BQ109" s="542"/>
      <c r="BR109" s="542"/>
      <c r="BS109" s="542"/>
      <c r="BT109" s="542"/>
      <c r="BU109" s="542"/>
      <c r="BV109" s="542"/>
      <c r="BW109" s="542"/>
      <c r="BX109" s="542"/>
      <c r="BY109" s="542"/>
      <c r="BZ109" s="542"/>
      <c r="CA109" s="542"/>
      <c r="CB109" s="542"/>
      <c r="CC109" s="542"/>
      <c r="CD109" s="542"/>
    </row>
    <row r="110" spans="1:256" ht="17.399999999999999" x14ac:dyDescent="0.3">
      <c r="A110" s="545"/>
      <c r="B110" s="542"/>
      <c r="C110" s="874"/>
      <c r="D110" s="874"/>
      <c r="E110" s="874"/>
      <c r="F110" s="542"/>
      <c r="G110" s="567"/>
      <c r="H110" s="567"/>
      <c r="I110" s="542"/>
      <c r="J110" s="542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2"/>
      <c r="X110" s="542"/>
      <c r="Y110" s="542"/>
      <c r="Z110" s="542"/>
      <c r="AA110" s="542"/>
      <c r="AB110" s="542"/>
      <c r="AC110" s="542"/>
      <c r="AD110" s="542"/>
      <c r="AE110" s="542"/>
      <c r="AF110" s="542"/>
      <c r="AG110" s="542"/>
      <c r="AH110" s="542"/>
      <c r="AI110" s="542"/>
      <c r="AJ110" s="542"/>
      <c r="AK110" s="542"/>
      <c r="AL110" s="542"/>
      <c r="AM110" s="542"/>
      <c r="AN110" s="542"/>
      <c r="AO110" s="568"/>
      <c r="AP110" s="542"/>
      <c r="AQ110" s="542"/>
      <c r="AR110" s="542"/>
      <c r="AS110" s="542"/>
      <c r="AT110" s="542"/>
      <c r="AU110" s="542"/>
      <c r="AV110" s="542"/>
      <c r="AW110" s="542"/>
      <c r="AX110" s="542"/>
      <c r="AY110" s="542"/>
      <c r="AZ110" s="542"/>
      <c r="BA110" s="542"/>
      <c r="BB110" s="542"/>
      <c r="BC110" s="542"/>
      <c r="BD110" s="542"/>
      <c r="BE110" s="542"/>
      <c r="BF110" s="542"/>
      <c r="BG110" s="542"/>
      <c r="BH110" s="542"/>
      <c r="BI110" s="542"/>
      <c r="BJ110" s="542"/>
      <c r="BK110" s="542"/>
      <c r="BL110" s="542"/>
      <c r="BM110" s="542"/>
      <c r="BN110" s="542"/>
      <c r="BO110" s="542"/>
      <c r="BP110" s="542"/>
      <c r="BQ110" s="542"/>
      <c r="BR110" s="542"/>
      <c r="BS110" s="542"/>
      <c r="BT110" s="542"/>
      <c r="BU110" s="542"/>
      <c r="BV110" s="542"/>
      <c r="BW110" s="542"/>
      <c r="BX110" s="542"/>
      <c r="BY110" s="542"/>
      <c r="BZ110" s="542"/>
      <c r="CA110" s="542"/>
      <c r="CB110" s="542"/>
      <c r="CC110" s="542"/>
      <c r="CD110" s="542"/>
    </row>
    <row r="111" spans="1:256" ht="17.399999999999999" x14ac:dyDescent="0.3">
      <c r="A111" s="545"/>
      <c r="B111" s="542"/>
      <c r="C111" s="874"/>
      <c r="D111" s="874"/>
      <c r="E111" s="874"/>
      <c r="F111" s="542"/>
      <c r="G111" s="567"/>
      <c r="H111" s="567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2"/>
      <c r="AE111" s="542"/>
      <c r="AF111" s="542"/>
      <c r="AG111" s="542"/>
      <c r="AH111" s="542"/>
      <c r="AI111" s="542"/>
      <c r="AJ111" s="542"/>
      <c r="AK111" s="542"/>
      <c r="AL111" s="542"/>
      <c r="AM111" s="542"/>
      <c r="AN111" s="542"/>
      <c r="AO111" s="568"/>
      <c r="AP111" s="542"/>
      <c r="AQ111" s="542"/>
      <c r="AR111" s="542"/>
      <c r="AS111" s="542"/>
      <c r="AT111" s="542"/>
      <c r="AU111" s="542"/>
      <c r="AV111" s="542"/>
      <c r="AW111" s="542"/>
      <c r="AX111" s="542"/>
      <c r="AY111" s="542"/>
      <c r="AZ111" s="542"/>
      <c r="BA111" s="542"/>
      <c r="BB111" s="542"/>
      <c r="BC111" s="542"/>
      <c r="BD111" s="542"/>
      <c r="BE111" s="542"/>
      <c r="BF111" s="542"/>
      <c r="BG111" s="542"/>
      <c r="BH111" s="542"/>
      <c r="BI111" s="542"/>
      <c r="BJ111" s="542"/>
      <c r="BK111" s="542"/>
      <c r="BL111" s="542"/>
      <c r="BM111" s="542"/>
      <c r="BN111" s="542"/>
      <c r="BO111" s="542"/>
      <c r="BP111" s="542"/>
      <c r="BQ111" s="542"/>
      <c r="BR111" s="542"/>
      <c r="BS111" s="542"/>
      <c r="BT111" s="542"/>
      <c r="BU111" s="542"/>
      <c r="BV111" s="542"/>
      <c r="BW111" s="542"/>
      <c r="BX111" s="542"/>
      <c r="BY111" s="542"/>
      <c r="BZ111" s="542"/>
      <c r="CA111" s="542"/>
      <c r="CB111" s="542"/>
      <c r="CC111" s="542"/>
      <c r="CD111" s="542"/>
    </row>
    <row r="112" spans="1:256" ht="17.399999999999999" x14ac:dyDescent="0.3">
      <c r="A112" s="545"/>
      <c r="B112" s="542"/>
      <c r="C112" s="874"/>
      <c r="D112" s="874"/>
      <c r="E112" s="874"/>
      <c r="F112" s="542"/>
      <c r="G112" s="567"/>
      <c r="H112" s="567"/>
      <c r="I112" s="542"/>
      <c r="J112" s="542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2"/>
      <c r="X112" s="542"/>
      <c r="Y112" s="542"/>
      <c r="Z112" s="542"/>
      <c r="AA112" s="542"/>
      <c r="AB112" s="542"/>
      <c r="AC112" s="542"/>
      <c r="AD112" s="542"/>
      <c r="AE112" s="542"/>
      <c r="AF112" s="542"/>
      <c r="AG112" s="542"/>
      <c r="AH112" s="542"/>
      <c r="AI112" s="542"/>
      <c r="AJ112" s="542"/>
      <c r="AK112" s="542"/>
      <c r="AL112" s="542"/>
      <c r="AM112" s="542"/>
      <c r="AN112" s="542"/>
      <c r="AO112" s="568"/>
      <c r="AP112" s="542"/>
      <c r="AQ112" s="542"/>
      <c r="AR112" s="542"/>
      <c r="AS112" s="542"/>
      <c r="AT112" s="542"/>
      <c r="AU112" s="542"/>
      <c r="AV112" s="542"/>
      <c r="AW112" s="542"/>
      <c r="AX112" s="542"/>
      <c r="AY112" s="542"/>
      <c r="AZ112" s="542"/>
      <c r="BA112" s="542"/>
      <c r="BB112" s="542"/>
      <c r="BC112" s="542"/>
      <c r="BD112" s="542"/>
      <c r="BE112" s="542"/>
      <c r="BF112" s="542"/>
      <c r="BG112" s="542"/>
      <c r="BH112" s="542"/>
      <c r="BI112" s="542"/>
      <c r="BJ112" s="542"/>
      <c r="BK112" s="542"/>
      <c r="BL112" s="542"/>
      <c r="BM112" s="542"/>
      <c r="BN112" s="542"/>
      <c r="BO112" s="542"/>
      <c r="BP112" s="542"/>
      <c r="BQ112" s="542"/>
      <c r="BR112" s="542"/>
      <c r="BS112" s="542"/>
      <c r="BT112" s="542"/>
      <c r="BU112" s="542"/>
      <c r="BV112" s="542"/>
      <c r="BW112" s="542"/>
      <c r="BX112" s="542"/>
      <c r="BY112" s="542"/>
      <c r="BZ112" s="542"/>
      <c r="CA112" s="542"/>
      <c r="CB112" s="542"/>
      <c r="CC112" s="542"/>
      <c r="CD112" s="542"/>
    </row>
    <row r="113" spans="1:82" ht="17.399999999999999" x14ac:dyDescent="0.3">
      <c r="A113" s="545"/>
      <c r="B113" s="542"/>
      <c r="C113" s="874"/>
      <c r="D113" s="874"/>
      <c r="E113" s="874"/>
      <c r="F113" s="542"/>
      <c r="G113" s="567"/>
      <c r="H113" s="567"/>
      <c r="I113" s="542"/>
      <c r="J113" s="542"/>
      <c r="K113" s="542"/>
      <c r="L113" s="542"/>
      <c r="M113" s="542"/>
      <c r="N113" s="542"/>
      <c r="O113" s="542"/>
      <c r="P113" s="542"/>
      <c r="Q113" s="542"/>
      <c r="R113" s="542"/>
      <c r="S113" s="542"/>
      <c r="T113" s="542"/>
      <c r="U113" s="542"/>
      <c r="V113" s="542"/>
      <c r="W113" s="542"/>
      <c r="X113" s="542"/>
      <c r="Y113" s="542"/>
      <c r="Z113" s="542"/>
      <c r="AA113" s="542"/>
      <c r="AB113" s="542"/>
      <c r="AC113" s="542"/>
      <c r="AD113" s="542"/>
      <c r="AE113" s="542"/>
      <c r="AF113" s="542"/>
      <c r="AG113" s="542"/>
      <c r="AH113" s="542"/>
      <c r="AI113" s="542"/>
      <c r="AJ113" s="542"/>
      <c r="AK113" s="542"/>
      <c r="AL113" s="542"/>
      <c r="AM113" s="542"/>
      <c r="AN113" s="542"/>
      <c r="AO113" s="568"/>
      <c r="AP113" s="542"/>
      <c r="AQ113" s="542"/>
      <c r="AR113" s="542"/>
      <c r="AS113" s="542"/>
      <c r="AT113" s="542"/>
      <c r="AU113" s="542"/>
      <c r="AV113" s="542"/>
      <c r="AW113" s="542"/>
      <c r="AX113" s="542"/>
      <c r="AY113" s="542"/>
      <c r="AZ113" s="542"/>
      <c r="BA113" s="542"/>
      <c r="BB113" s="542"/>
      <c r="BC113" s="542"/>
      <c r="BD113" s="542"/>
      <c r="BE113" s="542"/>
      <c r="BF113" s="542"/>
      <c r="BG113" s="542"/>
      <c r="BH113" s="542"/>
      <c r="BI113" s="542"/>
      <c r="BJ113" s="542"/>
      <c r="BK113" s="542"/>
      <c r="BL113" s="542"/>
      <c r="BM113" s="542"/>
      <c r="BN113" s="542"/>
      <c r="BO113" s="542"/>
      <c r="BP113" s="542"/>
      <c r="BQ113" s="542"/>
      <c r="BR113" s="542"/>
      <c r="BS113" s="542"/>
      <c r="BT113" s="542"/>
      <c r="BU113" s="542"/>
      <c r="BV113" s="542"/>
      <c r="BW113" s="542"/>
      <c r="BX113" s="542"/>
      <c r="BY113" s="542"/>
      <c r="BZ113" s="542"/>
      <c r="CA113" s="542"/>
      <c r="CB113" s="542"/>
      <c r="CC113" s="542"/>
      <c r="CD113" s="542"/>
    </row>
    <row r="114" spans="1:82" ht="17.399999999999999" x14ac:dyDescent="0.3">
      <c r="A114" s="545"/>
      <c r="B114" s="542"/>
      <c r="C114" s="874"/>
      <c r="D114" s="874"/>
      <c r="E114" s="874"/>
      <c r="F114" s="542"/>
      <c r="G114" s="567"/>
      <c r="H114" s="567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2"/>
      <c r="AE114" s="542"/>
      <c r="AF114" s="542"/>
      <c r="AG114" s="542"/>
      <c r="AH114" s="542"/>
      <c r="AI114" s="542"/>
      <c r="AJ114" s="542"/>
      <c r="AK114" s="542"/>
      <c r="AL114" s="542"/>
      <c r="AM114" s="542"/>
      <c r="AN114" s="542"/>
      <c r="AO114" s="568"/>
      <c r="AP114" s="542"/>
      <c r="AQ114" s="542"/>
      <c r="AR114" s="542"/>
      <c r="AS114" s="542"/>
      <c r="AT114" s="542"/>
      <c r="AU114" s="542"/>
      <c r="AV114" s="542"/>
      <c r="AW114" s="542"/>
      <c r="AX114" s="542"/>
      <c r="AY114" s="542"/>
      <c r="AZ114" s="542"/>
      <c r="BA114" s="542"/>
      <c r="BB114" s="542"/>
      <c r="BC114" s="542"/>
      <c r="BD114" s="542"/>
      <c r="BE114" s="542"/>
      <c r="BF114" s="542"/>
      <c r="BG114" s="542"/>
      <c r="BH114" s="542"/>
      <c r="BI114" s="542"/>
      <c r="BJ114" s="542"/>
      <c r="BK114" s="542"/>
      <c r="BL114" s="542"/>
      <c r="BM114" s="542"/>
      <c r="BN114" s="542"/>
      <c r="BO114" s="542"/>
      <c r="BP114" s="542"/>
      <c r="BQ114" s="542"/>
      <c r="BR114" s="542"/>
      <c r="BS114" s="542"/>
      <c r="BT114" s="542"/>
      <c r="BU114" s="542"/>
      <c r="BV114" s="542"/>
      <c r="BW114" s="542"/>
      <c r="BX114" s="542"/>
      <c r="BY114" s="542"/>
      <c r="BZ114" s="542"/>
      <c r="CA114" s="542"/>
      <c r="CB114" s="542"/>
      <c r="CC114" s="542"/>
      <c r="CD114" s="542"/>
    </row>
    <row r="115" spans="1:82" ht="17.399999999999999" x14ac:dyDescent="0.3">
      <c r="A115" s="545"/>
      <c r="B115" s="542"/>
      <c r="C115" s="874"/>
      <c r="D115" s="874"/>
      <c r="E115" s="874"/>
      <c r="F115" s="542"/>
      <c r="G115" s="567"/>
      <c r="H115" s="567"/>
      <c r="I115" s="542"/>
      <c r="J115" s="542"/>
      <c r="K115" s="542"/>
      <c r="L115" s="542"/>
      <c r="M115" s="542"/>
      <c r="N115" s="542"/>
      <c r="O115" s="542"/>
      <c r="P115" s="542"/>
      <c r="Q115" s="542"/>
      <c r="R115" s="542"/>
      <c r="S115" s="542"/>
      <c r="T115" s="542"/>
      <c r="U115" s="542"/>
      <c r="V115" s="542"/>
      <c r="W115" s="542"/>
      <c r="X115" s="542"/>
      <c r="Y115" s="542"/>
      <c r="Z115" s="542"/>
      <c r="AA115" s="542"/>
      <c r="AB115" s="542"/>
      <c r="AC115" s="542"/>
      <c r="AD115" s="542"/>
      <c r="AE115" s="542"/>
      <c r="AF115" s="542"/>
      <c r="AG115" s="542"/>
      <c r="AH115" s="542"/>
      <c r="AI115" s="542"/>
      <c r="AJ115" s="542"/>
      <c r="AK115" s="542"/>
      <c r="AL115" s="542"/>
      <c r="AM115" s="542"/>
      <c r="AN115" s="542"/>
      <c r="AO115" s="568"/>
      <c r="AP115" s="542"/>
      <c r="AQ115" s="542"/>
      <c r="AR115" s="542"/>
      <c r="AS115" s="542"/>
      <c r="AT115" s="542"/>
      <c r="AU115" s="542"/>
      <c r="AV115" s="542"/>
      <c r="AW115" s="542"/>
      <c r="AX115" s="542"/>
      <c r="AY115" s="542"/>
      <c r="AZ115" s="542"/>
      <c r="BA115" s="542"/>
      <c r="BB115" s="542"/>
      <c r="BC115" s="542"/>
      <c r="BD115" s="542"/>
      <c r="BE115" s="542"/>
      <c r="BF115" s="542"/>
      <c r="BG115" s="542"/>
      <c r="BH115" s="542"/>
      <c r="BI115" s="542"/>
      <c r="BJ115" s="542"/>
      <c r="BK115" s="542"/>
      <c r="BL115" s="542"/>
      <c r="BM115" s="542"/>
      <c r="BN115" s="542"/>
      <c r="BO115" s="542"/>
      <c r="BP115" s="542"/>
      <c r="BQ115" s="542"/>
      <c r="BR115" s="542"/>
      <c r="BS115" s="542"/>
      <c r="BT115" s="542"/>
      <c r="BU115" s="542"/>
      <c r="BV115" s="542"/>
      <c r="BW115" s="542"/>
      <c r="BX115" s="542"/>
      <c r="BY115" s="542"/>
      <c r="BZ115" s="542"/>
      <c r="CA115" s="542"/>
      <c r="CB115" s="542"/>
      <c r="CC115" s="542"/>
      <c r="CD115" s="542"/>
    </row>
    <row r="116" spans="1:82" ht="17.399999999999999" x14ac:dyDescent="0.3">
      <c r="A116" s="545"/>
      <c r="B116" s="542"/>
      <c r="C116" s="874"/>
      <c r="D116" s="874"/>
      <c r="E116" s="874"/>
      <c r="F116" s="542"/>
      <c r="G116" s="567"/>
      <c r="H116" s="567"/>
      <c r="I116" s="542"/>
      <c r="J116" s="542"/>
      <c r="K116" s="542"/>
      <c r="L116" s="542"/>
      <c r="M116" s="542"/>
      <c r="N116" s="542"/>
      <c r="O116" s="542"/>
      <c r="P116" s="542"/>
      <c r="Q116" s="542"/>
      <c r="R116" s="542"/>
      <c r="S116" s="542"/>
      <c r="T116" s="542"/>
      <c r="U116" s="542"/>
      <c r="V116" s="542"/>
      <c r="W116" s="542"/>
      <c r="X116" s="542"/>
      <c r="Y116" s="542"/>
      <c r="Z116" s="542"/>
      <c r="AA116" s="542"/>
      <c r="AB116" s="542"/>
      <c r="AC116" s="542"/>
      <c r="AD116" s="542"/>
      <c r="AE116" s="542"/>
      <c r="AF116" s="542"/>
      <c r="AG116" s="542"/>
      <c r="AH116" s="542"/>
      <c r="AI116" s="542"/>
      <c r="AJ116" s="542"/>
      <c r="AK116" s="542"/>
      <c r="AL116" s="542"/>
      <c r="AM116" s="542"/>
      <c r="AN116" s="542"/>
      <c r="AO116" s="568"/>
      <c r="AP116" s="542"/>
      <c r="AQ116" s="542"/>
      <c r="AR116" s="542"/>
      <c r="AS116" s="542"/>
      <c r="AT116" s="542"/>
      <c r="AU116" s="542"/>
      <c r="AV116" s="542"/>
      <c r="AW116" s="542"/>
      <c r="AX116" s="542"/>
      <c r="AY116" s="542"/>
      <c r="AZ116" s="542"/>
      <c r="BA116" s="542"/>
      <c r="BB116" s="542"/>
      <c r="BC116" s="542"/>
      <c r="BD116" s="542"/>
      <c r="BE116" s="542"/>
      <c r="BF116" s="542"/>
      <c r="BG116" s="542"/>
      <c r="BH116" s="542"/>
      <c r="BI116" s="542"/>
      <c r="BJ116" s="542"/>
      <c r="BK116" s="542"/>
      <c r="BL116" s="542"/>
      <c r="BM116" s="542"/>
      <c r="BN116" s="542"/>
      <c r="BO116" s="542"/>
      <c r="BP116" s="542"/>
      <c r="BQ116" s="542"/>
      <c r="BR116" s="542"/>
      <c r="BS116" s="542"/>
      <c r="BT116" s="542"/>
      <c r="BU116" s="542"/>
      <c r="BV116" s="542"/>
      <c r="BW116" s="542"/>
      <c r="BX116" s="542"/>
      <c r="BY116" s="542"/>
      <c r="BZ116" s="542"/>
      <c r="CA116" s="542"/>
      <c r="CB116" s="542"/>
      <c r="CC116" s="542"/>
      <c r="CD116" s="542"/>
    </row>
    <row r="117" spans="1:82" ht="17.399999999999999" x14ac:dyDescent="0.3">
      <c r="A117" s="545"/>
      <c r="B117" s="542"/>
      <c r="C117" s="874"/>
      <c r="D117" s="874"/>
      <c r="E117" s="874"/>
      <c r="F117" s="542"/>
      <c r="G117" s="567"/>
      <c r="H117" s="567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2"/>
      <c r="AM117" s="542"/>
      <c r="AN117" s="542"/>
      <c r="AO117" s="568"/>
      <c r="AP117" s="542"/>
      <c r="AQ117" s="542"/>
      <c r="AR117" s="542"/>
      <c r="AS117" s="542"/>
      <c r="AT117" s="542"/>
      <c r="AU117" s="542"/>
      <c r="AV117" s="542"/>
      <c r="AW117" s="542"/>
      <c r="AX117" s="542"/>
      <c r="AY117" s="542"/>
      <c r="AZ117" s="542"/>
      <c r="BA117" s="542"/>
      <c r="BB117" s="542"/>
      <c r="BC117" s="542"/>
      <c r="BD117" s="542"/>
      <c r="BE117" s="542"/>
      <c r="BF117" s="542"/>
      <c r="BG117" s="542"/>
      <c r="BH117" s="542"/>
      <c r="BI117" s="542"/>
      <c r="BJ117" s="542"/>
      <c r="BK117" s="542"/>
      <c r="BL117" s="542"/>
      <c r="BM117" s="542"/>
      <c r="BN117" s="542"/>
      <c r="BO117" s="542"/>
      <c r="BP117" s="542"/>
      <c r="BQ117" s="542"/>
      <c r="BR117" s="542"/>
      <c r="BS117" s="542"/>
      <c r="BT117" s="542"/>
      <c r="BU117" s="542"/>
      <c r="BV117" s="542"/>
      <c r="BW117" s="542"/>
      <c r="BX117" s="542"/>
      <c r="BY117" s="542"/>
      <c r="BZ117" s="542"/>
      <c r="CA117" s="542"/>
      <c r="CB117" s="542"/>
      <c r="CC117" s="542"/>
      <c r="CD117" s="542"/>
    </row>
    <row r="118" spans="1:82" ht="17.399999999999999" x14ac:dyDescent="0.3">
      <c r="A118" s="545"/>
      <c r="B118" s="542"/>
      <c r="C118" s="874"/>
      <c r="D118" s="874"/>
      <c r="E118" s="874"/>
      <c r="F118" s="542"/>
      <c r="G118" s="567"/>
      <c r="H118" s="567"/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2"/>
      <c r="X118" s="542"/>
      <c r="Y118" s="542"/>
      <c r="Z118" s="542"/>
      <c r="AA118" s="542"/>
      <c r="AB118" s="542"/>
      <c r="AC118" s="542"/>
      <c r="AD118" s="542"/>
      <c r="AE118" s="542"/>
      <c r="AF118" s="542"/>
      <c r="AG118" s="542"/>
      <c r="AH118" s="542"/>
      <c r="AI118" s="542"/>
      <c r="AJ118" s="542"/>
      <c r="AK118" s="542"/>
      <c r="AL118" s="542"/>
      <c r="AM118" s="542"/>
      <c r="AN118" s="542"/>
      <c r="AO118" s="568"/>
      <c r="AP118" s="542"/>
      <c r="AQ118" s="542"/>
      <c r="AR118" s="542"/>
      <c r="AS118" s="542"/>
      <c r="AT118" s="542"/>
      <c r="AU118" s="542"/>
      <c r="AV118" s="542"/>
      <c r="AW118" s="542"/>
      <c r="AX118" s="542"/>
      <c r="AY118" s="542"/>
      <c r="AZ118" s="542"/>
      <c r="BA118" s="542"/>
      <c r="BB118" s="542"/>
      <c r="BC118" s="542"/>
      <c r="BD118" s="542"/>
      <c r="BE118" s="542"/>
      <c r="BF118" s="542"/>
      <c r="BG118" s="542"/>
      <c r="BH118" s="542"/>
      <c r="BI118" s="542"/>
      <c r="BJ118" s="542"/>
      <c r="BK118" s="542"/>
      <c r="BL118" s="542"/>
      <c r="BM118" s="542"/>
      <c r="BN118" s="542"/>
      <c r="BO118" s="542"/>
      <c r="BP118" s="542"/>
      <c r="BQ118" s="542"/>
      <c r="BR118" s="542"/>
      <c r="BS118" s="542"/>
      <c r="BT118" s="542"/>
      <c r="BU118" s="542"/>
      <c r="BV118" s="542"/>
      <c r="BW118" s="542"/>
      <c r="BX118" s="542"/>
      <c r="BY118" s="542"/>
      <c r="BZ118" s="542"/>
      <c r="CA118" s="542"/>
      <c r="CB118" s="542"/>
      <c r="CC118" s="542"/>
      <c r="CD118" s="542"/>
    </row>
    <row r="119" spans="1:82" ht="17.399999999999999" x14ac:dyDescent="0.3">
      <c r="A119" s="545"/>
      <c r="B119" s="542"/>
      <c r="C119" s="874"/>
      <c r="D119" s="874"/>
      <c r="E119" s="874"/>
      <c r="F119" s="542"/>
      <c r="G119" s="567"/>
      <c r="H119" s="567"/>
      <c r="I119" s="542"/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2"/>
      <c r="X119" s="542"/>
      <c r="Y119" s="542"/>
      <c r="Z119" s="542"/>
      <c r="AA119" s="542"/>
      <c r="AB119" s="542"/>
      <c r="AC119" s="542"/>
      <c r="AD119" s="542"/>
      <c r="AE119" s="542"/>
      <c r="AF119" s="542"/>
      <c r="AG119" s="542"/>
      <c r="AH119" s="542"/>
      <c r="AI119" s="542"/>
      <c r="AJ119" s="542"/>
      <c r="AK119" s="542"/>
      <c r="AL119" s="542"/>
      <c r="AM119" s="542"/>
      <c r="AN119" s="542"/>
      <c r="AO119" s="568"/>
      <c r="AP119" s="542"/>
      <c r="AQ119" s="542"/>
      <c r="AR119" s="542"/>
      <c r="AS119" s="542"/>
      <c r="AT119" s="542"/>
      <c r="AU119" s="542"/>
      <c r="AV119" s="542"/>
      <c r="AW119" s="542"/>
      <c r="AX119" s="542"/>
      <c r="AY119" s="542"/>
      <c r="AZ119" s="542"/>
      <c r="BA119" s="542"/>
      <c r="BB119" s="542"/>
      <c r="BC119" s="542"/>
      <c r="BD119" s="542"/>
      <c r="BE119" s="542"/>
      <c r="BF119" s="542"/>
      <c r="BG119" s="542"/>
      <c r="BH119" s="542"/>
      <c r="BI119" s="542"/>
      <c r="BJ119" s="542"/>
      <c r="BK119" s="542"/>
      <c r="BL119" s="542"/>
      <c r="BM119" s="542"/>
      <c r="BN119" s="542"/>
      <c r="BO119" s="542"/>
      <c r="BP119" s="542"/>
      <c r="BQ119" s="542"/>
      <c r="BR119" s="542"/>
      <c r="BS119" s="542"/>
      <c r="BT119" s="542"/>
      <c r="BU119" s="542"/>
      <c r="BV119" s="542"/>
      <c r="BW119" s="542"/>
      <c r="BX119" s="542"/>
      <c r="BY119" s="542"/>
      <c r="BZ119" s="542"/>
      <c r="CA119" s="542"/>
      <c r="CB119" s="542"/>
      <c r="CC119" s="542"/>
      <c r="CD119" s="542"/>
    </row>
    <row r="120" spans="1:82" ht="17.399999999999999" x14ac:dyDescent="0.3">
      <c r="A120" s="545"/>
      <c r="B120" s="542"/>
      <c r="C120" s="874"/>
      <c r="D120" s="874"/>
      <c r="E120" s="874"/>
      <c r="F120" s="542"/>
      <c r="G120" s="567"/>
      <c r="H120" s="567"/>
      <c r="I120" s="542"/>
      <c r="J120" s="542"/>
      <c r="K120" s="542"/>
      <c r="L120" s="542"/>
      <c r="M120" s="542"/>
      <c r="N120" s="542"/>
      <c r="O120" s="542"/>
      <c r="P120" s="542"/>
      <c r="Q120" s="542"/>
      <c r="R120" s="542"/>
      <c r="S120" s="542"/>
      <c r="T120" s="542"/>
      <c r="U120" s="542"/>
      <c r="V120" s="542"/>
      <c r="W120" s="542"/>
      <c r="X120" s="542"/>
      <c r="Y120" s="542"/>
      <c r="Z120" s="542"/>
      <c r="AA120" s="542"/>
      <c r="AB120" s="542"/>
      <c r="AC120" s="542"/>
      <c r="AD120" s="542"/>
      <c r="AE120" s="542"/>
      <c r="AF120" s="542"/>
      <c r="AG120" s="542"/>
      <c r="AH120" s="542"/>
      <c r="AI120" s="542"/>
      <c r="AJ120" s="542"/>
      <c r="AK120" s="542"/>
      <c r="AL120" s="542"/>
      <c r="AM120" s="542"/>
      <c r="AN120" s="542"/>
      <c r="AO120" s="568"/>
      <c r="AP120" s="542"/>
      <c r="AQ120" s="542"/>
      <c r="AR120" s="542"/>
      <c r="AS120" s="542"/>
      <c r="AT120" s="542"/>
      <c r="AU120" s="542"/>
      <c r="AV120" s="542"/>
      <c r="AW120" s="542"/>
      <c r="AX120" s="542"/>
      <c r="AY120" s="542"/>
      <c r="AZ120" s="542"/>
      <c r="BA120" s="542"/>
      <c r="BB120" s="542"/>
      <c r="BC120" s="542"/>
      <c r="BD120" s="542"/>
      <c r="BE120" s="542"/>
      <c r="BF120" s="542"/>
      <c r="BG120" s="542"/>
      <c r="BH120" s="542"/>
      <c r="BI120" s="542"/>
      <c r="BJ120" s="542"/>
      <c r="BK120" s="542"/>
      <c r="BL120" s="542"/>
      <c r="BM120" s="542"/>
      <c r="BN120" s="542"/>
      <c r="BO120" s="542"/>
      <c r="BP120" s="542"/>
      <c r="BQ120" s="542"/>
      <c r="BR120" s="542"/>
      <c r="BS120" s="542"/>
      <c r="BT120" s="542"/>
      <c r="BU120" s="542"/>
      <c r="BV120" s="542"/>
      <c r="BW120" s="542"/>
      <c r="BX120" s="542"/>
      <c r="BY120" s="542"/>
      <c r="BZ120" s="542"/>
      <c r="CA120" s="542"/>
      <c r="CB120" s="542"/>
      <c r="CC120" s="542"/>
      <c r="CD120" s="542"/>
    </row>
    <row r="121" spans="1:82" ht="17.399999999999999" x14ac:dyDescent="0.3">
      <c r="A121" s="545"/>
      <c r="B121" s="542"/>
      <c r="C121" s="874"/>
      <c r="D121" s="874"/>
      <c r="E121" s="874"/>
      <c r="F121" s="542"/>
      <c r="G121" s="567"/>
      <c r="H121" s="567"/>
      <c r="I121" s="542"/>
      <c r="J121" s="542"/>
      <c r="K121" s="542"/>
      <c r="L121" s="542"/>
      <c r="M121" s="542"/>
      <c r="N121" s="542"/>
      <c r="O121" s="542"/>
      <c r="P121" s="542"/>
      <c r="Q121" s="542"/>
      <c r="R121" s="542"/>
      <c r="S121" s="542"/>
      <c r="T121" s="542"/>
      <c r="U121" s="542"/>
      <c r="V121" s="542"/>
      <c r="W121" s="542"/>
      <c r="X121" s="542"/>
      <c r="Y121" s="542"/>
      <c r="Z121" s="542"/>
      <c r="AA121" s="542"/>
      <c r="AB121" s="542"/>
      <c r="AC121" s="542"/>
      <c r="AD121" s="542"/>
      <c r="AE121" s="542"/>
      <c r="AF121" s="542"/>
      <c r="AG121" s="542"/>
      <c r="AH121" s="542"/>
      <c r="AI121" s="542"/>
      <c r="AJ121" s="542"/>
      <c r="AK121" s="542"/>
      <c r="AL121" s="542"/>
      <c r="AM121" s="542"/>
      <c r="AN121" s="542"/>
      <c r="AO121" s="568"/>
      <c r="AP121" s="542"/>
      <c r="AQ121" s="542"/>
      <c r="AR121" s="542"/>
      <c r="AS121" s="542"/>
      <c r="AT121" s="542"/>
      <c r="AU121" s="542"/>
      <c r="AV121" s="542"/>
      <c r="AW121" s="542"/>
      <c r="AX121" s="542"/>
      <c r="AY121" s="542"/>
      <c r="AZ121" s="542"/>
      <c r="BA121" s="542"/>
      <c r="BB121" s="542"/>
      <c r="BC121" s="542"/>
      <c r="BD121" s="542"/>
      <c r="BE121" s="542"/>
      <c r="BF121" s="542"/>
      <c r="BG121" s="542"/>
      <c r="BH121" s="542"/>
      <c r="BI121" s="542"/>
      <c r="BJ121" s="542"/>
      <c r="BK121" s="542"/>
      <c r="BL121" s="542"/>
      <c r="BM121" s="542"/>
      <c r="BN121" s="542"/>
      <c r="BO121" s="542"/>
      <c r="BP121" s="542"/>
      <c r="BQ121" s="542"/>
      <c r="BR121" s="542"/>
      <c r="BS121" s="542"/>
      <c r="BT121" s="542"/>
      <c r="BU121" s="542"/>
      <c r="BV121" s="542"/>
      <c r="BW121" s="542"/>
      <c r="BX121" s="542"/>
      <c r="BY121" s="542"/>
      <c r="BZ121" s="542"/>
      <c r="CA121" s="542"/>
      <c r="CB121" s="542"/>
      <c r="CC121" s="542"/>
      <c r="CD121" s="542"/>
    </row>
    <row r="122" spans="1:82" ht="17.399999999999999" x14ac:dyDescent="0.3">
      <c r="A122" s="545"/>
      <c r="B122" s="542"/>
      <c r="C122" s="874"/>
      <c r="D122" s="874"/>
      <c r="E122" s="874"/>
      <c r="F122" s="542"/>
      <c r="G122" s="567"/>
      <c r="H122" s="567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2"/>
      <c r="AB122" s="542"/>
      <c r="AC122" s="542"/>
      <c r="AD122" s="542"/>
      <c r="AE122" s="542"/>
      <c r="AF122" s="542"/>
      <c r="AG122" s="542"/>
      <c r="AH122" s="542"/>
      <c r="AI122" s="542"/>
      <c r="AJ122" s="542"/>
      <c r="AK122" s="542"/>
      <c r="AL122" s="542"/>
      <c r="AM122" s="542"/>
      <c r="AN122" s="542"/>
      <c r="AO122" s="568"/>
      <c r="AP122" s="542"/>
      <c r="AQ122" s="542"/>
      <c r="AR122" s="542"/>
      <c r="AS122" s="542"/>
      <c r="AT122" s="542"/>
      <c r="AU122" s="542"/>
      <c r="AV122" s="542"/>
      <c r="AW122" s="542"/>
      <c r="AX122" s="542"/>
      <c r="AY122" s="542"/>
      <c r="AZ122" s="542"/>
      <c r="BA122" s="542"/>
      <c r="BB122" s="542"/>
      <c r="BC122" s="542"/>
      <c r="BD122" s="542"/>
      <c r="BE122" s="542"/>
      <c r="BF122" s="542"/>
      <c r="BG122" s="542"/>
      <c r="BH122" s="542"/>
      <c r="BI122" s="542"/>
      <c r="BJ122" s="542"/>
      <c r="BK122" s="542"/>
      <c r="BL122" s="542"/>
      <c r="BM122" s="542"/>
      <c r="BN122" s="542"/>
      <c r="BO122" s="542"/>
      <c r="BP122" s="542"/>
      <c r="BQ122" s="542"/>
      <c r="BR122" s="542"/>
      <c r="BS122" s="542"/>
      <c r="BT122" s="542"/>
      <c r="BU122" s="542"/>
      <c r="BV122" s="542"/>
      <c r="BW122" s="542"/>
      <c r="BX122" s="542"/>
      <c r="BY122" s="542"/>
      <c r="BZ122" s="542"/>
      <c r="CA122" s="542"/>
      <c r="CB122" s="542"/>
      <c r="CC122" s="542"/>
      <c r="CD122" s="542"/>
    </row>
    <row r="123" spans="1:82" ht="17.399999999999999" x14ac:dyDescent="0.3">
      <c r="A123" s="545"/>
      <c r="B123" s="542"/>
      <c r="C123" s="874"/>
      <c r="D123" s="874"/>
      <c r="E123" s="874"/>
      <c r="F123" s="542"/>
      <c r="G123" s="567"/>
      <c r="H123" s="567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2"/>
      <c r="AC123" s="542"/>
      <c r="AD123" s="542"/>
      <c r="AE123" s="542"/>
      <c r="AF123" s="542"/>
      <c r="AG123" s="542"/>
      <c r="AH123" s="542"/>
      <c r="AI123" s="542"/>
      <c r="AJ123" s="542"/>
      <c r="AK123" s="542"/>
      <c r="AL123" s="542"/>
      <c r="AM123" s="542"/>
      <c r="AN123" s="542"/>
      <c r="AO123" s="568"/>
      <c r="AP123" s="542"/>
      <c r="AQ123" s="542"/>
      <c r="AR123" s="542"/>
      <c r="AS123" s="542"/>
      <c r="AT123" s="542"/>
      <c r="AU123" s="542"/>
      <c r="AV123" s="542"/>
      <c r="AW123" s="542"/>
      <c r="AX123" s="542"/>
      <c r="AY123" s="542"/>
      <c r="AZ123" s="542"/>
      <c r="BA123" s="542"/>
      <c r="BB123" s="542"/>
      <c r="BC123" s="542"/>
      <c r="BD123" s="542"/>
      <c r="BE123" s="542"/>
      <c r="BF123" s="542"/>
      <c r="BG123" s="542"/>
      <c r="BH123" s="542"/>
      <c r="BI123" s="542"/>
      <c r="BJ123" s="542"/>
      <c r="BK123" s="542"/>
      <c r="BL123" s="542"/>
      <c r="BM123" s="542"/>
      <c r="BN123" s="542"/>
      <c r="BO123" s="542"/>
      <c r="BP123" s="542"/>
      <c r="BQ123" s="542"/>
      <c r="BR123" s="542"/>
      <c r="BS123" s="542"/>
      <c r="BT123" s="542"/>
      <c r="BU123" s="542"/>
      <c r="BV123" s="542"/>
      <c r="BW123" s="542"/>
      <c r="BX123" s="542"/>
      <c r="BY123" s="542"/>
      <c r="BZ123" s="542"/>
      <c r="CA123" s="542"/>
      <c r="CB123" s="542"/>
      <c r="CC123" s="542"/>
      <c r="CD123" s="542"/>
    </row>
    <row r="124" spans="1:82" ht="17.399999999999999" x14ac:dyDescent="0.3">
      <c r="A124" s="545"/>
      <c r="B124" s="542"/>
      <c r="C124" s="874"/>
      <c r="D124" s="874"/>
      <c r="E124" s="874"/>
      <c r="F124" s="542"/>
      <c r="G124" s="567"/>
      <c r="H124" s="567"/>
      <c r="I124" s="542"/>
      <c r="J124" s="542"/>
      <c r="K124" s="542"/>
      <c r="L124" s="542"/>
      <c r="M124" s="542"/>
      <c r="N124" s="542"/>
      <c r="O124" s="542"/>
      <c r="P124" s="542"/>
      <c r="Q124" s="542"/>
      <c r="R124" s="542"/>
      <c r="S124" s="542"/>
      <c r="T124" s="542"/>
      <c r="U124" s="542"/>
      <c r="V124" s="542"/>
      <c r="W124" s="542"/>
      <c r="X124" s="542"/>
      <c r="Y124" s="542"/>
      <c r="Z124" s="542"/>
      <c r="AA124" s="542"/>
      <c r="AB124" s="542"/>
      <c r="AC124" s="542"/>
      <c r="AD124" s="542"/>
      <c r="AE124" s="542"/>
      <c r="AF124" s="542"/>
      <c r="AG124" s="542"/>
      <c r="AH124" s="542"/>
      <c r="AI124" s="542"/>
      <c r="AJ124" s="542"/>
      <c r="AK124" s="542"/>
      <c r="AL124" s="542"/>
      <c r="AM124" s="542"/>
      <c r="AN124" s="542"/>
      <c r="AO124" s="568"/>
      <c r="AP124" s="542"/>
      <c r="AQ124" s="542"/>
      <c r="AR124" s="542"/>
      <c r="AS124" s="542"/>
      <c r="AT124" s="542"/>
      <c r="AU124" s="542"/>
      <c r="AV124" s="542"/>
      <c r="AW124" s="542"/>
      <c r="AX124" s="542"/>
      <c r="AY124" s="542"/>
      <c r="AZ124" s="542"/>
      <c r="BA124" s="542"/>
      <c r="BB124" s="542"/>
      <c r="BC124" s="542"/>
      <c r="BD124" s="542"/>
      <c r="BE124" s="542"/>
      <c r="BF124" s="542"/>
      <c r="BG124" s="542"/>
      <c r="BH124" s="542"/>
      <c r="BI124" s="542"/>
      <c r="BJ124" s="542"/>
      <c r="BK124" s="542"/>
      <c r="BL124" s="542"/>
      <c r="BM124" s="542"/>
      <c r="BN124" s="542"/>
      <c r="BO124" s="542"/>
      <c r="BP124" s="542"/>
      <c r="BQ124" s="542"/>
      <c r="BR124" s="542"/>
      <c r="BS124" s="542"/>
      <c r="BT124" s="542"/>
      <c r="BU124" s="542"/>
      <c r="BV124" s="542"/>
      <c r="BW124" s="542"/>
      <c r="BX124" s="542"/>
      <c r="BY124" s="542"/>
      <c r="BZ124" s="542"/>
      <c r="CA124" s="542"/>
      <c r="CB124" s="542"/>
      <c r="CC124" s="542"/>
      <c r="CD124" s="542"/>
    </row>
    <row r="125" spans="1:82" ht="17.399999999999999" x14ac:dyDescent="0.3">
      <c r="A125" s="545"/>
      <c r="B125" s="542"/>
      <c r="C125" s="874"/>
      <c r="D125" s="874"/>
      <c r="E125" s="874"/>
      <c r="F125" s="542"/>
      <c r="G125" s="567"/>
      <c r="H125" s="567"/>
      <c r="I125" s="542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2"/>
      <c r="AC125" s="542"/>
      <c r="AD125" s="542"/>
      <c r="AE125" s="542"/>
      <c r="AF125" s="542"/>
      <c r="AG125" s="542"/>
      <c r="AH125" s="542"/>
      <c r="AI125" s="542"/>
      <c r="AJ125" s="542"/>
      <c r="AK125" s="542"/>
      <c r="AL125" s="542"/>
      <c r="AM125" s="542"/>
      <c r="AN125" s="542"/>
      <c r="AO125" s="568"/>
      <c r="AP125" s="542"/>
      <c r="AQ125" s="542"/>
      <c r="AR125" s="542"/>
      <c r="AS125" s="542"/>
      <c r="AT125" s="542"/>
      <c r="AU125" s="542"/>
      <c r="AV125" s="542"/>
      <c r="AW125" s="542"/>
      <c r="AX125" s="542"/>
      <c r="AY125" s="542"/>
      <c r="AZ125" s="542"/>
      <c r="BA125" s="542"/>
      <c r="BB125" s="542"/>
      <c r="BC125" s="542"/>
      <c r="BD125" s="542"/>
      <c r="BE125" s="542"/>
      <c r="BF125" s="542"/>
      <c r="BG125" s="542"/>
      <c r="BH125" s="542"/>
      <c r="BI125" s="542"/>
      <c r="BJ125" s="542"/>
      <c r="BK125" s="542"/>
      <c r="BL125" s="542"/>
      <c r="BM125" s="542"/>
      <c r="BN125" s="542"/>
      <c r="BO125" s="542"/>
      <c r="BP125" s="542"/>
      <c r="BQ125" s="542"/>
      <c r="BR125" s="542"/>
      <c r="BS125" s="542"/>
      <c r="BT125" s="542"/>
      <c r="BU125" s="542"/>
      <c r="BV125" s="542"/>
      <c r="BW125" s="542"/>
      <c r="BX125" s="542"/>
      <c r="BY125" s="542"/>
      <c r="BZ125" s="542"/>
      <c r="CA125" s="542"/>
      <c r="CB125" s="542"/>
      <c r="CC125" s="542"/>
      <c r="CD125" s="542"/>
    </row>
    <row r="126" spans="1:82" ht="17.399999999999999" x14ac:dyDescent="0.3">
      <c r="A126" s="545"/>
      <c r="B126" s="542"/>
      <c r="C126" s="874"/>
      <c r="D126" s="874"/>
      <c r="E126" s="874"/>
      <c r="F126" s="542"/>
      <c r="G126" s="567"/>
      <c r="H126" s="567"/>
      <c r="I126" s="542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2"/>
      <c r="AC126" s="542"/>
      <c r="AD126" s="542"/>
      <c r="AE126" s="542"/>
      <c r="AF126" s="542"/>
      <c r="AG126" s="542"/>
      <c r="AH126" s="542"/>
      <c r="AI126" s="542"/>
      <c r="AJ126" s="542"/>
      <c r="AK126" s="542"/>
      <c r="AL126" s="542"/>
      <c r="AM126" s="542"/>
      <c r="AN126" s="542"/>
      <c r="AO126" s="568"/>
      <c r="AP126" s="542"/>
      <c r="AQ126" s="542"/>
      <c r="AR126" s="542"/>
      <c r="AS126" s="542"/>
      <c r="AT126" s="542"/>
      <c r="AU126" s="542"/>
      <c r="AV126" s="542"/>
      <c r="AW126" s="542"/>
      <c r="AX126" s="542"/>
      <c r="AY126" s="542"/>
      <c r="AZ126" s="542"/>
      <c r="BA126" s="542"/>
      <c r="BB126" s="542"/>
      <c r="BC126" s="542"/>
      <c r="BD126" s="542"/>
      <c r="BE126" s="542"/>
      <c r="BF126" s="542"/>
      <c r="BG126" s="542"/>
      <c r="BH126" s="542"/>
      <c r="BI126" s="542"/>
      <c r="BJ126" s="542"/>
      <c r="BK126" s="542"/>
      <c r="BL126" s="542"/>
      <c r="BM126" s="542"/>
      <c r="BN126" s="542"/>
      <c r="BO126" s="542"/>
      <c r="BP126" s="542"/>
      <c r="BQ126" s="542"/>
      <c r="BR126" s="542"/>
      <c r="BS126" s="542"/>
      <c r="BT126" s="542"/>
      <c r="BU126" s="542"/>
      <c r="BV126" s="542"/>
      <c r="BW126" s="542"/>
      <c r="BX126" s="542"/>
      <c r="BY126" s="542"/>
      <c r="BZ126" s="542"/>
      <c r="CA126" s="542"/>
      <c r="CB126" s="542"/>
      <c r="CC126" s="542"/>
      <c r="CD126" s="542"/>
    </row>
    <row r="127" spans="1:82" ht="17.399999999999999" x14ac:dyDescent="0.3">
      <c r="A127" s="545"/>
      <c r="B127" s="542"/>
      <c r="C127" s="874"/>
      <c r="D127" s="874"/>
      <c r="E127" s="874"/>
      <c r="F127" s="542"/>
      <c r="G127" s="567"/>
      <c r="H127" s="567"/>
      <c r="I127" s="542"/>
      <c r="J127" s="542"/>
      <c r="K127" s="542"/>
      <c r="L127" s="542"/>
      <c r="M127" s="542"/>
      <c r="N127" s="542"/>
      <c r="O127" s="542"/>
      <c r="P127" s="542"/>
      <c r="Q127" s="542"/>
      <c r="R127" s="542"/>
      <c r="S127" s="542"/>
      <c r="T127" s="542"/>
      <c r="U127" s="542"/>
      <c r="V127" s="542"/>
      <c r="W127" s="542"/>
      <c r="X127" s="542"/>
      <c r="Y127" s="542"/>
      <c r="Z127" s="542"/>
      <c r="AA127" s="542"/>
      <c r="AB127" s="542"/>
      <c r="AC127" s="542"/>
      <c r="AD127" s="542"/>
      <c r="AE127" s="542"/>
      <c r="AF127" s="542"/>
      <c r="AG127" s="542"/>
      <c r="AH127" s="542"/>
      <c r="AI127" s="542"/>
      <c r="AJ127" s="542"/>
      <c r="AK127" s="542"/>
      <c r="AL127" s="542"/>
      <c r="AM127" s="542"/>
      <c r="AN127" s="542"/>
      <c r="AO127" s="568"/>
      <c r="AP127" s="542"/>
      <c r="AQ127" s="542"/>
      <c r="AR127" s="542"/>
      <c r="AS127" s="542"/>
      <c r="AT127" s="542"/>
      <c r="AU127" s="542"/>
      <c r="AV127" s="542"/>
      <c r="AW127" s="542"/>
      <c r="AX127" s="542"/>
      <c r="AY127" s="542"/>
      <c r="AZ127" s="542"/>
      <c r="BA127" s="542"/>
      <c r="BB127" s="542"/>
      <c r="BC127" s="542"/>
      <c r="BD127" s="542"/>
      <c r="BE127" s="542"/>
      <c r="BF127" s="542"/>
      <c r="BG127" s="542"/>
      <c r="BH127" s="542"/>
      <c r="BI127" s="542"/>
      <c r="BJ127" s="542"/>
      <c r="BK127" s="542"/>
      <c r="BL127" s="542"/>
      <c r="BM127" s="542"/>
      <c r="BN127" s="542"/>
      <c r="BO127" s="542"/>
      <c r="BP127" s="542"/>
      <c r="BQ127" s="542"/>
      <c r="BR127" s="542"/>
      <c r="BS127" s="542"/>
      <c r="BT127" s="542"/>
      <c r="BU127" s="542"/>
      <c r="BV127" s="542"/>
      <c r="BW127" s="542"/>
      <c r="BX127" s="542"/>
      <c r="BY127" s="542"/>
      <c r="BZ127" s="542"/>
      <c r="CA127" s="542"/>
      <c r="CB127" s="542"/>
      <c r="CC127" s="542"/>
      <c r="CD127" s="542"/>
    </row>
    <row r="128" spans="1:82" ht="17.399999999999999" x14ac:dyDescent="0.3">
      <c r="A128" s="545"/>
      <c r="B128" s="542"/>
      <c r="C128" s="874"/>
      <c r="D128" s="874"/>
      <c r="E128" s="874"/>
      <c r="F128" s="542"/>
      <c r="G128" s="567"/>
      <c r="H128" s="567"/>
      <c r="I128" s="542"/>
      <c r="J128" s="542"/>
      <c r="K128" s="542"/>
      <c r="L128" s="542"/>
      <c r="M128" s="542"/>
      <c r="N128" s="542"/>
      <c r="O128" s="542"/>
      <c r="P128" s="542"/>
      <c r="Q128" s="542"/>
      <c r="R128" s="542"/>
      <c r="S128" s="542"/>
      <c r="T128" s="542"/>
      <c r="U128" s="542"/>
      <c r="V128" s="542"/>
      <c r="W128" s="542"/>
      <c r="X128" s="542"/>
      <c r="Y128" s="542"/>
      <c r="Z128" s="542"/>
      <c r="AA128" s="542"/>
      <c r="AB128" s="542"/>
      <c r="AC128" s="542"/>
      <c r="AD128" s="542"/>
      <c r="AE128" s="542"/>
      <c r="AF128" s="542"/>
      <c r="AG128" s="542"/>
      <c r="AH128" s="542"/>
      <c r="AI128" s="542"/>
      <c r="AJ128" s="542"/>
      <c r="AK128" s="542"/>
      <c r="AL128" s="542"/>
      <c r="AM128" s="542"/>
      <c r="AN128" s="542"/>
      <c r="AO128" s="568"/>
      <c r="AP128" s="542"/>
      <c r="AQ128" s="542"/>
      <c r="AR128" s="542"/>
      <c r="AS128" s="542"/>
      <c r="AT128" s="542"/>
      <c r="AU128" s="542"/>
      <c r="AV128" s="542"/>
      <c r="AW128" s="542"/>
      <c r="AX128" s="542"/>
      <c r="AY128" s="542"/>
      <c r="AZ128" s="542"/>
      <c r="BA128" s="542"/>
      <c r="BB128" s="542"/>
      <c r="BC128" s="542"/>
      <c r="BD128" s="542"/>
      <c r="BE128" s="542"/>
      <c r="BF128" s="542"/>
      <c r="BG128" s="542"/>
      <c r="BH128" s="542"/>
      <c r="BI128" s="542"/>
      <c r="BJ128" s="542"/>
      <c r="BK128" s="542"/>
      <c r="BL128" s="542"/>
      <c r="BM128" s="542"/>
      <c r="BN128" s="542"/>
      <c r="BO128" s="542"/>
      <c r="BP128" s="542"/>
      <c r="BQ128" s="542"/>
      <c r="BR128" s="542"/>
      <c r="BS128" s="542"/>
      <c r="BT128" s="542"/>
      <c r="BU128" s="542"/>
      <c r="BV128" s="542"/>
      <c r="BW128" s="542"/>
      <c r="BX128" s="542"/>
      <c r="BY128" s="542"/>
      <c r="BZ128" s="542"/>
      <c r="CA128" s="542"/>
      <c r="CB128" s="542"/>
      <c r="CC128" s="542"/>
      <c r="CD128" s="542"/>
    </row>
    <row r="129" spans="1:82" ht="17.399999999999999" x14ac:dyDescent="0.3">
      <c r="A129" s="545"/>
      <c r="B129" s="542"/>
      <c r="C129" s="874"/>
      <c r="D129" s="874"/>
      <c r="E129" s="874"/>
      <c r="F129" s="542"/>
      <c r="G129" s="567"/>
      <c r="H129" s="567"/>
      <c r="I129" s="542"/>
      <c r="J129" s="542"/>
      <c r="K129" s="542"/>
      <c r="L129" s="542"/>
      <c r="M129" s="542"/>
      <c r="N129" s="542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542"/>
      <c r="Z129" s="542"/>
      <c r="AA129" s="542"/>
      <c r="AB129" s="542"/>
      <c r="AC129" s="542"/>
      <c r="AD129" s="542"/>
      <c r="AE129" s="542"/>
      <c r="AF129" s="542"/>
      <c r="AG129" s="542"/>
      <c r="AH129" s="542"/>
      <c r="AI129" s="542"/>
      <c r="AJ129" s="542"/>
      <c r="AK129" s="542"/>
      <c r="AL129" s="542"/>
      <c r="AM129" s="542"/>
      <c r="AN129" s="542"/>
      <c r="AO129" s="568"/>
      <c r="AP129" s="542"/>
      <c r="AQ129" s="542"/>
      <c r="AR129" s="542"/>
      <c r="AS129" s="542"/>
      <c r="AT129" s="542"/>
      <c r="AU129" s="542"/>
      <c r="AV129" s="542"/>
      <c r="AW129" s="542"/>
      <c r="AX129" s="542"/>
      <c r="AY129" s="542"/>
      <c r="AZ129" s="542"/>
      <c r="BA129" s="542"/>
      <c r="BB129" s="542"/>
      <c r="BC129" s="542"/>
      <c r="BD129" s="542"/>
      <c r="BE129" s="542"/>
      <c r="BF129" s="542"/>
      <c r="BG129" s="542"/>
      <c r="BH129" s="542"/>
      <c r="BI129" s="542"/>
      <c r="BJ129" s="542"/>
      <c r="BK129" s="542"/>
      <c r="BL129" s="542"/>
      <c r="BM129" s="542"/>
      <c r="BN129" s="542"/>
      <c r="BO129" s="542"/>
      <c r="BP129" s="542"/>
      <c r="BQ129" s="542"/>
      <c r="BR129" s="542"/>
      <c r="BS129" s="542"/>
      <c r="BT129" s="542"/>
      <c r="BU129" s="542"/>
      <c r="BV129" s="542"/>
      <c r="BW129" s="542"/>
      <c r="BX129" s="542"/>
      <c r="BY129" s="542"/>
      <c r="BZ129" s="542"/>
      <c r="CA129" s="542"/>
      <c r="CB129" s="542"/>
      <c r="CC129" s="542"/>
      <c r="CD129" s="542"/>
    </row>
    <row r="130" spans="1:82" ht="17.399999999999999" x14ac:dyDescent="0.3">
      <c r="A130" s="545"/>
      <c r="B130" s="542"/>
      <c r="C130" s="874"/>
      <c r="D130" s="874"/>
      <c r="E130" s="874"/>
      <c r="F130" s="542"/>
      <c r="G130" s="567"/>
      <c r="H130" s="567"/>
      <c r="I130" s="542"/>
      <c r="J130" s="542"/>
      <c r="K130" s="542"/>
      <c r="L130" s="542"/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2"/>
      <c r="AA130" s="542"/>
      <c r="AB130" s="542"/>
      <c r="AC130" s="542"/>
      <c r="AD130" s="542"/>
      <c r="AE130" s="542"/>
      <c r="AF130" s="542"/>
      <c r="AG130" s="542"/>
      <c r="AH130" s="542"/>
      <c r="AI130" s="542"/>
      <c r="AJ130" s="542"/>
      <c r="AK130" s="542"/>
      <c r="AL130" s="542"/>
      <c r="AM130" s="542"/>
      <c r="AN130" s="542"/>
      <c r="AO130" s="568"/>
      <c r="AP130" s="542"/>
      <c r="AQ130" s="542"/>
      <c r="AR130" s="542"/>
      <c r="AS130" s="542"/>
      <c r="AT130" s="542"/>
      <c r="AU130" s="542"/>
      <c r="AV130" s="542"/>
      <c r="AW130" s="542"/>
      <c r="AX130" s="542"/>
      <c r="AY130" s="542"/>
      <c r="AZ130" s="542"/>
      <c r="BA130" s="542"/>
      <c r="BB130" s="542"/>
      <c r="BC130" s="542"/>
      <c r="BD130" s="542"/>
      <c r="BE130" s="542"/>
      <c r="BF130" s="542"/>
      <c r="BG130" s="542"/>
      <c r="BH130" s="542"/>
      <c r="BI130" s="542"/>
      <c r="BJ130" s="542"/>
      <c r="BK130" s="542"/>
      <c r="BL130" s="542"/>
      <c r="BM130" s="542"/>
      <c r="BN130" s="542"/>
      <c r="BO130" s="542"/>
      <c r="BP130" s="542"/>
      <c r="BQ130" s="542"/>
      <c r="BR130" s="542"/>
      <c r="BS130" s="542"/>
      <c r="BT130" s="542"/>
      <c r="BU130" s="542"/>
      <c r="BV130" s="542"/>
      <c r="BW130" s="542"/>
      <c r="BX130" s="542"/>
      <c r="BY130" s="542"/>
      <c r="BZ130" s="542"/>
      <c r="CA130" s="542"/>
      <c r="CB130" s="542"/>
      <c r="CC130" s="542"/>
      <c r="CD130" s="542"/>
    </row>
    <row r="131" spans="1:82" ht="17.399999999999999" x14ac:dyDescent="0.3">
      <c r="A131" s="545"/>
      <c r="B131" s="542"/>
      <c r="C131" s="874"/>
      <c r="D131" s="874"/>
      <c r="E131" s="874"/>
      <c r="F131" s="542"/>
      <c r="G131" s="567"/>
      <c r="H131" s="567"/>
      <c r="I131" s="542"/>
      <c r="J131" s="542"/>
      <c r="K131" s="542"/>
      <c r="L131" s="542"/>
      <c r="M131" s="542"/>
      <c r="N131" s="542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542"/>
      <c r="Z131" s="542"/>
      <c r="AA131" s="542"/>
      <c r="AB131" s="542"/>
      <c r="AC131" s="542"/>
      <c r="AD131" s="542"/>
      <c r="AE131" s="542"/>
      <c r="AF131" s="542"/>
      <c r="AG131" s="542"/>
      <c r="AH131" s="542"/>
      <c r="AI131" s="542"/>
      <c r="AJ131" s="542"/>
      <c r="AK131" s="542"/>
      <c r="AL131" s="542"/>
      <c r="AM131" s="542"/>
      <c r="AN131" s="542"/>
      <c r="AO131" s="568"/>
      <c r="AP131" s="542"/>
      <c r="AQ131" s="542"/>
      <c r="AR131" s="542"/>
      <c r="AS131" s="542"/>
      <c r="AT131" s="542"/>
      <c r="AU131" s="542"/>
      <c r="AV131" s="542"/>
      <c r="AW131" s="542"/>
      <c r="AX131" s="542"/>
      <c r="AY131" s="542"/>
      <c r="AZ131" s="542"/>
      <c r="BA131" s="542"/>
      <c r="BB131" s="542"/>
      <c r="BC131" s="542"/>
      <c r="BD131" s="542"/>
      <c r="BE131" s="542"/>
      <c r="BF131" s="542"/>
      <c r="BG131" s="542"/>
      <c r="BH131" s="542"/>
      <c r="BI131" s="542"/>
      <c r="BJ131" s="542"/>
      <c r="BK131" s="542"/>
      <c r="BL131" s="542"/>
      <c r="BM131" s="542"/>
      <c r="BN131" s="542"/>
      <c r="BO131" s="542"/>
      <c r="BP131" s="542"/>
      <c r="BQ131" s="542"/>
      <c r="BR131" s="542"/>
      <c r="BS131" s="542"/>
      <c r="BT131" s="542"/>
      <c r="BU131" s="542"/>
      <c r="BV131" s="542"/>
      <c r="BW131" s="542"/>
      <c r="BX131" s="542"/>
      <c r="BY131" s="542"/>
      <c r="BZ131" s="542"/>
      <c r="CA131" s="542"/>
      <c r="CB131" s="542"/>
      <c r="CC131" s="542"/>
      <c r="CD131" s="542"/>
    </row>
    <row r="132" spans="1:82" ht="17.399999999999999" x14ac:dyDescent="0.3">
      <c r="A132" s="545"/>
      <c r="B132" s="542"/>
      <c r="C132" s="874"/>
      <c r="D132" s="874"/>
      <c r="E132" s="874"/>
      <c r="F132" s="542"/>
      <c r="G132" s="567"/>
      <c r="H132" s="567"/>
      <c r="I132" s="542"/>
      <c r="J132" s="542"/>
      <c r="K132" s="542"/>
      <c r="L132" s="542"/>
      <c r="M132" s="542"/>
      <c r="N132" s="542"/>
      <c r="O132" s="542"/>
      <c r="P132" s="542"/>
      <c r="Q132" s="542"/>
      <c r="R132" s="542"/>
      <c r="S132" s="542"/>
      <c r="T132" s="542"/>
      <c r="U132" s="542"/>
      <c r="V132" s="542"/>
      <c r="W132" s="542"/>
      <c r="X132" s="542"/>
      <c r="Y132" s="542"/>
      <c r="Z132" s="542"/>
      <c r="AA132" s="542"/>
      <c r="AB132" s="542"/>
      <c r="AC132" s="542"/>
      <c r="AD132" s="542"/>
      <c r="AE132" s="542"/>
      <c r="AF132" s="542"/>
      <c r="AG132" s="542"/>
      <c r="AH132" s="542"/>
      <c r="AI132" s="542"/>
      <c r="AJ132" s="542"/>
      <c r="AK132" s="542"/>
      <c r="AL132" s="542"/>
      <c r="AM132" s="542"/>
      <c r="AN132" s="542"/>
      <c r="AO132" s="568"/>
      <c r="AP132" s="542"/>
      <c r="AQ132" s="542"/>
      <c r="AR132" s="542"/>
      <c r="AS132" s="542"/>
      <c r="AT132" s="542"/>
      <c r="AU132" s="542"/>
      <c r="AV132" s="542"/>
      <c r="AW132" s="542"/>
      <c r="AX132" s="542"/>
      <c r="AY132" s="542"/>
      <c r="AZ132" s="542"/>
      <c r="BA132" s="542"/>
      <c r="BB132" s="542"/>
      <c r="BC132" s="542"/>
      <c r="BD132" s="542"/>
      <c r="BE132" s="542"/>
      <c r="BF132" s="542"/>
      <c r="BG132" s="542"/>
      <c r="BH132" s="542"/>
      <c r="BI132" s="542"/>
      <c r="BJ132" s="542"/>
      <c r="BK132" s="542"/>
      <c r="BL132" s="542"/>
      <c r="BM132" s="542"/>
      <c r="BN132" s="542"/>
      <c r="BO132" s="542"/>
      <c r="BP132" s="542"/>
      <c r="BQ132" s="542"/>
      <c r="BR132" s="542"/>
      <c r="BS132" s="542"/>
      <c r="BT132" s="542"/>
      <c r="BU132" s="542"/>
      <c r="BV132" s="542"/>
      <c r="BW132" s="542"/>
      <c r="BX132" s="542"/>
      <c r="BY132" s="542"/>
      <c r="BZ132" s="542"/>
      <c r="CA132" s="542"/>
      <c r="CB132" s="542"/>
      <c r="CC132" s="542"/>
      <c r="CD132" s="542"/>
    </row>
    <row r="133" spans="1:82" ht="17.399999999999999" x14ac:dyDescent="0.3">
      <c r="A133" s="545"/>
      <c r="B133" s="542"/>
      <c r="C133" s="874"/>
      <c r="D133" s="874"/>
      <c r="E133" s="874"/>
      <c r="F133" s="542"/>
      <c r="G133" s="567"/>
      <c r="H133" s="567"/>
      <c r="I133" s="542"/>
      <c r="J133" s="542"/>
      <c r="K133" s="542"/>
      <c r="L133" s="542"/>
      <c r="M133" s="542"/>
      <c r="N133" s="542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2"/>
      <c r="AC133" s="542"/>
      <c r="AD133" s="542"/>
      <c r="AE133" s="542"/>
      <c r="AF133" s="542"/>
      <c r="AG133" s="542"/>
      <c r="AH133" s="542"/>
      <c r="AI133" s="542"/>
      <c r="AJ133" s="542"/>
      <c r="AK133" s="542"/>
      <c r="AL133" s="542"/>
      <c r="AM133" s="542"/>
      <c r="AN133" s="542"/>
      <c r="AO133" s="568"/>
      <c r="AP133" s="542"/>
      <c r="AQ133" s="542"/>
      <c r="AR133" s="542"/>
      <c r="AS133" s="542"/>
      <c r="AT133" s="542"/>
      <c r="AU133" s="542"/>
      <c r="AV133" s="542"/>
      <c r="AW133" s="542"/>
      <c r="AX133" s="542"/>
      <c r="AY133" s="542"/>
      <c r="AZ133" s="542"/>
      <c r="BA133" s="542"/>
      <c r="BB133" s="542"/>
      <c r="BC133" s="542"/>
      <c r="BD133" s="542"/>
      <c r="BE133" s="542"/>
      <c r="BF133" s="542"/>
      <c r="BG133" s="542"/>
      <c r="BH133" s="542"/>
      <c r="BI133" s="542"/>
      <c r="BJ133" s="542"/>
      <c r="BK133" s="542"/>
      <c r="BL133" s="542"/>
      <c r="BM133" s="542"/>
      <c r="BN133" s="542"/>
      <c r="BO133" s="542"/>
      <c r="BP133" s="542"/>
      <c r="BQ133" s="542"/>
      <c r="BR133" s="542"/>
      <c r="BS133" s="542"/>
      <c r="BT133" s="542"/>
      <c r="BU133" s="542"/>
      <c r="BV133" s="542"/>
      <c r="BW133" s="542"/>
      <c r="BX133" s="542"/>
      <c r="BY133" s="542"/>
      <c r="BZ133" s="542"/>
      <c r="CA133" s="542"/>
      <c r="CB133" s="542"/>
      <c r="CC133" s="542"/>
      <c r="CD133" s="542"/>
    </row>
    <row r="134" spans="1:82" ht="17.399999999999999" x14ac:dyDescent="0.3">
      <c r="A134" s="545"/>
      <c r="B134" s="542"/>
      <c r="C134" s="874"/>
      <c r="D134" s="874"/>
      <c r="E134" s="874"/>
      <c r="F134" s="542"/>
      <c r="G134" s="567"/>
      <c r="H134" s="567"/>
      <c r="I134" s="542"/>
      <c r="J134" s="542"/>
      <c r="K134" s="542"/>
      <c r="L134" s="542"/>
      <c r="M134" s="542"/>
      <c r="N134" s="542"/>
      <c r="O134" s="542"/>
      <c r="P134" s="542"/>
      <c r="Q134" s="542"/>
      <c r="R134" s="542"/>
      <c r="S134" s="542"/>
      <c r="T134" s="542"/>
      <c r="U134" s="542"/>
      <c r="V134" s="542"/>
      <c r="W134" s="542"/>
      <c r="X134" s="542"/>
      <c r="Y134" s="542"/>
      <c r="Z134" s="542"/>
      <c r="AA134" s="542"/>
      <c r="AB134" s="542"/>
      <c r="AC134" s="542"/>
      <c r="AD134" s="542"/>
      <c r="AE134" s="542"/>
      <c r="AF134" s="542"/>
      <c r="AG134" s="542"/>
      <c r="AH134" s="542"/>
      <c r="AI134" s="542"/>
      <c r="AJ134" s="542"/>
      <c r="AK134" s="542"/>
      <c r="AL134" s="542"/>
      <c r="AM134" s="542"/>
      <c r="AN134" s="542"/>
      <c r="AO134" s="568"/>
      <c r="AP134" s="542"/>
      <c r="AQ134" s="542"/>
      <c r="AR134" s="542"/>
      <c r="AS134" s="542"/>
      <c r="AT134" s="542"/>
      <c r="AU134" s="542"/>
      <c r="AV134" s="542"/>
      <c r="AW134" s="542"/>
      <c r="AX134" s="542"/>
      <c r="AY134" s="542"/>
      <c r="AZ134" s="542"/>
      <c r="BA134" s="542"/>
      <c r="BB134" s="542"/>
      <c r="BC134" s="542"/>
      <c r="BD134" s="542"/>
      <c r="BE134" s="542"/>
      <c r="BF134" s="542"/>
      <c r="BG134" s="542"/>
      <c r="BH134" s="542"/>
      <c r="BI134" s="542"/>
      <c r="BJ134" s="542"/>
      <c r="BK134" s="542"/>
      <c r="BL134" s="542"/>
      <c r="BM134" s="542"/>
      <c r="BN134" s="542"/>
      <c r="BO134" s="542"/>
      <c r="BP134" s="542"/>
      <c r="BQ134" s="542"/>
      <c r="BR134" s="542"/>
      <c r="BS134" s="542"/>
      <c r="BT134" s="542"/>
      <c r="BU134" s="542"/>
      <c r="BV134" s="542"/>
      <c r="BW134" s="542"/>
      <c r="BX134" s="542"/>
      <c r="BY134" s="542"/>
      <c r="BZ134" s="542"/>
      <c r="CA134" s="542"/>
      <c r="CB134" s="542"/>
      <c r="CC134" s="542"/>
      <c r="CD134" s="542"/>
    </row>
    <row r="135" spans="1:82" ht="17.399999999999999" x14ac:dyDescent="0.3">
      <c r="A135" s="545"/>
      <c r="B135" s="542"/>
      <c r="C135" s="874"/>
      <c r="D135" s="874"/>
      <c r="E135" s="874"/>
      <c r="F135" s="542"/>
      <c r="G135" s="567"/>
      <c r="H135" s="567"/>
      <c r="I135" s="542"/>
      <c r="J135" s="542"/>
      <c r="K135" s="542"/>
      <c r="L135" s="542"/>
      <c r="M135" s="542"/>
      <c r="N135" s="542"/>
      <c r="O135" s="542"/>
      <c r="P135" s="542"/>
      <c r="Q135" s="542"/>
      <c r="R135" s="542"/>
      <c r="S135" s="542"/>
      <c r="T135" s="542"/>
      <c r="U135" s="542"/>
      <c r="V135" s="542"/>
      <c r="W135" s="542"/>
      <c r="X135" s="542"/>
      <c r="Y135" s="542"/>
      <c r="Z135" s="542"/>
      <c r="AA135" s="542"/>
      <c r="AB135" s="542"/>
      <c r="AC135" s="542"/>
      <c r="AD135" s="542"/>
      <c r="AE135" s="542"/>
      <c r="AF135" s="542"/>
      <c r="AG135" s="542"/>
      <c r="AH135" s="542"/>
      <c r="AI135" s="542"/>
      <c r="AJ135" s="542"/>
      <c r="AK135" s="542"/>
      <c r="AL135" s="542"/>
      <c r="AM135" s="542"/>
      <c r="AN135" s="542"/>
      <c r="AO135" s="568"/>
      <c r="AP135" s="542"/>
      <c r="AQ135" s="542"/>
      <c r="AR135" s="542"/>
      <c r="AS135" s="542"/>
      <c r="AT135" s="542"/>
      <c r="AU135" s="542"/>
      <c r="AV135" s="542"/>
      <c r="AW135" s="542"/>
      <c r="AX135" s="542"/>
      <c r="AY135" s="542"/>
      <c r="AZ135" s="542"/>
      <c r="BA135" s="542"/>
      <c r="BB135" s="542"/>
      <c r="BC135" s="542"/>
      <c r="BD135" s="542"/>
      <c r="BE135" s="542"/>
      <c r="BF135" s="542"/>
      <c r="BG135" s="542"/>
      <c r="BH135" s="542"/>
      <c r="BI135" s="542"/>
      <c r="BJ135" s="542"/>
      <c r="BK135" s="542"/>
      <c r="BL135" s="542"/>
      <c r="BM135" s="542"/>
      <c r="BN135" s="542"/>
      <c r="BO135" s="542"/>
      <c r="BP135" s="542"/>
      <c r="BQ135" s="542"/>
      <c r="BR135" s="542"/>
      <c r="BS135" s="542"/>
      <c r="BT135" s="542"/>
      <c r="BU135" s="542"/>
      <c r="BV135" s="542"/>
      <c r="BW135" s="542"/>
      <c r="BX135" s="542"/>
      <c r="BY135" s="542"/>
      <c r="BZ135" s="542"/>
      <c r="CA135" s="542"/>
      <c r="CB135" s="542"/>
      <c r="CC135" s="542"/>
      <c r="CD135" s="542"/>
    </row>
    <row r="136" spans="1:82" ht="17.399999999999999" x14ac:dyDescent="0.3">
      <c r="A136" s="545"/>
      <c r="B136" s="542"/>
      <c r="C136" s="874"/>
      <c r="D136" s="874"/>
      <c r="E136" s="874"/>
      <c r="F136" s="542"/>
      <c r="G136" s="567"/>
      <c r="H136" s="567"/>
      <c r="I136" s="542"/>
      <c r="J136" s="542"/>
      <c r="K136" s="542"/>
      <c r="L136" s="542"/>
      <c r="M136" s="542"/>
      <c r="N136" s="542"/>
      <c r="O136" s="542"/>
      <c r="P136" s="542"/>
      <c r="Q136" s="542"/>
      <c r="R136" s="542"/>
      <c r="S136" s="542"/>
      <c r="T136" s="542"/>
      <c r="U136" s="542"/>
      <c r="V136" s="542"/>
      <c r="W136" s="542"/>
      <c r="X136" s="542"/>
      <c r="Y136" s="542"/>
      <c r="Z136" s="542"/>
      <c r="AA136" s="542"/>
      <c r="AB136" s="542"/>
      <c r="AC136" s="542"/>
      <c r="AD136" s="542"/>
      <c r="AE136" s="542"/>
      <c r="AF136" s="542"/>
      <c r="AG136" s="542"/>
      <c r="AH136" s="542"/>
      <c r="AI136" s="542"/>
      <c r="AJ136" s="542"/>
      <c r="AK136" s="542"/>
      <c r="AL136" s="542"/>
      <c r="AM136" s="542"/>
      <c r="AN136" s="542"/>
      <c r="AO136" s="568"/>
      <c r="AP136" s="542"/>
      <c r="AQ136" s="542"/>
      <c r="AR136" s="542"/>
      <c r="AS136" s="542"/>
      <c r="AT136" s="542"/>
      <c r="AU136" s="542"/>
      <c r="AV136" s="542"/>
      <c r="AW136" s="542"/>
      <c r="AX136" s="542"/>
      <c r="AY136" s="542"/>
      <c r="AZ136" s="542"/>
      <c r="BA136" s="542"/>
      <c r="BB136" s="542"/>
      <c r="BC136" s="542"/>
      <c r="BD136" s="542"/>
      <c r="BE136" s="542"/>
      <c r="BF136" s="542"/>
      <c r="BG136" s="542"/>
      <c r="BH136" s="542"/>
      <c r="BI136" s="542"/>
      <c r="BJ136" s="542"/>
      <c r="BK136" s="542"/>
      <c r="BL136" s="542"/>
      <c r="BM136" s="542"/>
      <c r="BN136" s="542"/>
      <c r="BO136" s="542"/>
      <c r="BP136" s="542"/>
      <c r="BQ136" s="542"/>
      <c r="BR136" s="542"/>
      <c r="BS136" s="542"/>
      <c r="BT136" s="542"/>
      <c r="BU136" s="542"/>
      <c r="BV136" s="542"/>
      <c r="BW136" s="542"/>
      <c r="BX136" s="542"/>
      <c r="BY136" s="542"/>
      <c r="BZ136" s="542"/>
      <c r="CA136" s="542"/>
      <c r="CB136" s="542"/>
      <c r="CC136" s="542"/>
      <c r="CD136" s="542"/>
    </row>
    <row r="137" spans="1:82" ht="17.399999999999999" x14ac:dyDescent="0.3">
      <c r="A137" s="545"/>
      <c r="B137" s="542"/>
      <c r="C137" s="874"/>
      <c r="D137" s="874"/>
      <c r="E137" s="874"/>
      <c r="F137" s="542"/>
      <c r="G137" s="567"/>
      <c r="H137" s="567"/>
      <c r="I137" s="542"/>
      <c r="J137" s="542"/>
      <c r="K137" s="542"/>
      <c r="L137" s="542"/>
      <c r="M137" s="542"/>
      <c r="N137" s="542"/>
      <c r="O137" s="542"/>
      <c r="P137" s="542"/>
      <c r="Q137" s="542"/>
      <c r="R137" s="542"/>
      <c r="S137" s="542"/>
      <c r="T137" s="542"/>
      <c r="U137" s="542"/>
      <c r="V137" s="542"/>
      <c r="W137" s="542"/>
      <c r="X137" s="542"/>
      <c r="Y137" s="542"/>
      <c r="Z137" s="542"/>
      <c r="AA137" s="542"/>
      <c r="AB137" s="542"/>
      <c r="AC137" s="542"/>
      <c r="AD137" s="542"/>
      <c r="AE137" s="542"/>
      <c r="AF137" s="542"/>
      <c r="AG137" s="542"/>
      <c r="AH137" s="542"/>
      <c r="AI137" s="542"/>
      <c r="AJ137" s="542"/>
      <c r="AK137" s="542"/>
      <c r="AL137" s="542"/>
      <c r="AM137" s="542"/>
      <c r="AN137" s="542"/>
      <c r="AO137" s="568"/>
      <c r="AP137" s="542"/>
      <c r="AQ137" s="542"/>
      <c r="AR137" s="542"/>
      <c r="AS137" s="542"/>
      <c r="AT137" s="542"/>
      <c r="AU137" s="542"/>
      <c r="AV137" s="542"/>
      <c r="AW137" s="542"/>
      <c r="AX137" s="542"/>
      <c r="AY137" s="542"/>
      <c r="AZ137" s="542"/>
      <c r="BA137" s="542"/>
      <c r="BB137" s="542"/>
      <c r="BC137" s="542"/>
      <c r="BD137" s="542"/>
      <c r="BE137" s="542"/>
      <c r="BF137" s="542"/>
      <c r="BG137" s="542"/>
      <c r="BH137" s="542"/>
      <c r="BI137" s="542"/>
      <c r="BJ137" s="542"/>
      <c r="BK137" s="542"/>
      <c r="BL137" s="542"/>
      <c r="BM137" s="542"/>
      <c r="BN137" s="542"/>
      <c r="BO137" s="542"/>
      <c r="BP137" s="542"/>
      <c r="BQ137" s="542"/>
      <c r="BR137" s="542"/>
      <c r="BS137" s="542"/>
      <c r="BT137" s="542"/>
      <c r="BU137" s="542"/>
      <c r="BV137" s="542"/>
      <c r="BW137" s="542"/>
      <c r="BX137" s="542"/>
      <c r="BY137" s="542"/>
      <c r="BZ137" s="542"/>
      <c r="CA137" s="542"/>
      <c r="CB137" s="542"/>
      <c r="CC137" s="542"/>
      <c r="CD137" s="542"/>
    </row>
    <row r="138" spans="1:82" ht="17.399999999999999" x14ac:dyDescent="0.3">
      <c r="A138" s="545"/>
      <c r="B138" s="542"/>
      <c r="C138" s="874"/>
      <c r="D138" s="874"/>
      <c r="E138" s="874"/>
      <c r="F138" s="542"/>
      <c r="G138" s="567"/>
      <c r="H138" s="567"/>
      <c r="I138" s="542"/>
      <c r="J138" s="542"/>
      <c r="K138" s="542"/>
      <c r="L138" s="542"/>
      <c r="M138" s="542"/>
      <c r="N138" s="542"/>
      <c r="O138" s="542"/>
      <c r="P138" s="542"/>
      <c r="Q138" s="542"/>
      <c r="R138" s="542"/>
      <c r="S138" s="542"/>
      <c r="T138" s="542"/>
      <c r="U138" s="542"/>
      <c r="V138" s="542"/>
      <c r="W138" s="542"/>
      <c r="X138" s="542"/>
      <c r="Y138" s="542"/>
      <c r="Z138" s="542"/>
      <c r="AA138" s="542"/>
      <c r="AB138" s="542"/>
      <c r="AC138" s="542"/>
      <c r="AD138" s="542"/>
      <c r="AE138" s="542"/>
      <c r="AF138" s="542"/>
      <c r="AG138" s="542"/>
      <c r="AH138" s="542"/>
      <c r="AI138" s="542"/>
      <c r="AJ138" s="542"/>
      <c r="AK138" s="542"/>
      <c r="AL138" s="542"/>
      <c r="AM138" s="542"/>
      <c r="AN138" s="542"/>
      <c r="AO138" s="568"/>
      <c r="AP138" s="542"/>
      <c r="AQ138" s="542"/>
      <c r="AR138" s="542"/>
      <c r="AS138" s="542"/>
      <c r="AT138" s="542"/>
      <c r="AU138" s="542"/>
      <c r="AV138" s="542"/>
      <c r="AW138" s="542"/>
      <c r="AX138" s="542"/>
      <c r="AY138" s="542"/>
      <c r="AZ138" s="542"/>
      <c r="BA138" s="542"/>
      <c r="BB138" s="542"/>
      <c r="BC138" s="542"/>
      <c r="BD138" s="542"/>
      <c r="BE138" s="542"/>
      <c r="BF138" s="542"/>
      <c r="BG138" s="542"/>
      <c r="BH138" s="542"/>
      <c r="BI138" s="542"/>
      <c r="BJ138" s="542"/>
      <c r="BK138" s="542"/>
      <c r="BL138" s="542"/>
      <c r="BM138" s="542"/>
      <c r="BN138" s="542"/>
      <c r="BO138" s="542"/>
      <c r="BP138" s="542"/>
      <c r="BQ138" s="542"/>
      <c r="BR138" s="542"/>
      <c r="BS138" s="542"/>
      <c r="BT138" s="542"/>
      <c r="BU138" s="542"/>
      <c r="BV138" s="542"/>
      <c r="BW138" s="542"/>
      <c r="BX138" s="542"/>
      <c r="BY138" s="542"/>
      <c r="BZ138" s="542"/>
      <c r="CA138" s="542"/>
      <c r="CB138" s="542"/>
      <c r="CC138" s="542"/>
      <c r="CD138" s="542"/>
    </row>
    <row r="139" spans="1:82" ht="17.399999999999999" x14ac:dyDescent="0.3">
      <c r="A139" s="545"/>
      <c r="B139" s="542"/>
      <c r="C139" s="874"/>
      <c r="D139" s="874"/>
      <c r="E139" s="874"/>
      <c r="F139" s="542"/>
      <c r="G139" s="567"/>
      <c r="H139" s="567"/>
      <c r="I139" s="542"/>
      <c r="J139" s="542"/>
      <c r="K139" s="542"/>
      <c r="L139" s="542"/>
      <c r="M139" s="542"/>
      <c r="N139" s="542"/>
      <c r="O139" s="542"/>
      <c r="P139" s="542"/>
      <c r="Q139" s="542"/>
      <c r="R139" s="542"/>
      <c r="S139" s="542"/>
      <c r="T139" s="542"/>
      <c r="U139" s="542"/>
      <c r="V139" s="542"/>
      <c r="W139" s="542"/>
      <c r="X139" s="542"/>
      <c r="Y139" s="542"/>
      <c r="Z139" s="542"/>
      <c r="AA139" s="542"/>
      <c r="AB139" s="542"/>
      <c r="AC139" s="542"/>
      <c r="AD139" s="542"/>
      <c r="AE139" s="542"/>
      <c r="AF139" s="542"/>
      <c r="AG139" s="542"/>
      <c r="AH139" s="542"/>
      <c r="AI139" s="542"/>
      <c r="AJ139" s="542"/>
      <c r="AK139" s="542"/>
      <c r="AL139" s="542"/>
      <c r="AM139" s="542"/>
      <c r="AN139" s="542"/>
      <c r="AO139" s="568"/>
      <c r="AP139" s="542"/>
      <c r="AQ139" s="542"/>
      <c r="AR139" s="542"/>
      <c r="AS139" s="542"/>
      <c r="AT139" s="542"/>
      <c r="AU139" s="542"/>
      <c r="AV139" s="542"/>
      <c r="AW139" s="542"/>
      <c r="AX139" s="542"/>
      <c r="AY139" s="542"/>
      <c r="AZ139" s="542"/>
      <c r="BA139" s="542"/>
      <c r="BB139" s="542"/>
      <c r="BC139" s="542"/>
      <c r="BD139" s="542"/>
      <c r="BE139" s="542"/>
      <c r="BF139" s="542"/>
      <c r="BG139" s="542"/>
      <c r="BH139" s="542"/>
      <c r="BI139" s="542"/>
      <c r="BJ139" s="542"/>
      <c r="BK139" s="542"/>
      <c r="BL139" s="542"/>
      <c r="BM139" s="542"/>
      <c r="BN139" s="542"/>
      <c r="BO139" s="542"/>
      <c r="BP139" s="542"/>
      <c r="BQ139" s="542"/>
      <c r="BR139" s="542"/>
      <c r="BS139" s="542"/>
      <c r="BT139" s="542"/>
      <c r="BU139" s="542"/>
      <c r="BV139" s="542"/>
      <c r="BW139" s="542"/>
      <c r="BX139" s="542"/>
      <c r="BY139" s="542"/>
      <c r="BZ139" s="542"/>
      <c r="CA139" s="542"/>
      <c r="CB139" s="542"/>
      <c r="CC139" s="542"/>
      <c r="CD139" s="542"/>
    </row>
    <row r="140" spans="1:82" ht="17.399999999999999" x14ac:dyDescent="0.3">
      <c r="A140" s="545"/>
      <c r="B140" s="542"/>
      <c r="C140" s="874"/>
      <c r="D140" s="874"/>
      <c r="E140" s="874"/>
      <c r="F140" s="542"/>
      <c r="G140" s="567"/>
      <c r="H140" s="567"/>
      <c r="I140" s="542"/>
      <c r="J140" s="542"/>
      <c r="K140" s="542"/>
      <c r="L140" s="542"/>
      <c r="M140" s="542"/>
      <c r="N140" s="542"/>
      <c r="O140" s="542"/>
      <c r="P140" s="542"/>
      <c r="Q140" s="542"/>
      <c r="R140" s="542"/>
      <c r="S140" s="542"/>
      <c r="T140" s="542"/>
      <c r="U140" s="542"/>
      <c r="V140" s="542"/>
      <c r="W140" s="542"/>
      <c r="X140" s="542"/>
      <c r="Y140" s="542"/>
      <c r="Z140" s="542"/>
      <c r="AA140" s="542"/>
      <c r="AB140" s="542"/>
      <c r="AC140" s="542"/>
      <c r="AD140" s="542"/>
      <c r="AE140" s="542"/>
      <c r="AF140" s="542"/>
      <c r="AG140" s="542"/>
      <c r="AH140" s="542"/>
      <c r="AI140" s="542"/>
      <c r="AJ140" s="542"/>
      <c r="AK140" s="542"/>
      <c r="AL140" s="542"/>
      <c r="AM140" s="542"/>
      <c r="AN140" s="542"/>
      <c r="AO140" s="568"/>
      <c r="AP140" s="542"/>
      <c r="AQ140" s="542"/>
      <c r="AR140" s="542"/>
      <c r="AS140" s="542"/>
      <c r="AT140" s="542"/>
      <c r="AU140" s="542"/>
      <c r="AV140" s="542"/>
      <c r="AW140" s="542"/>
      <c r="AX140" s="542"/>
      <c r="AY140" s="542"/>
      <c r="AZ140" s="542"/>
      <c r="BA140" s="542"/>
      <c r="BB140" s="542"/>
      <c r="BC140" s="542"/>
      <c r="BD140" s="542"/>
      <c r="BE140" s="542"/>
      <c r="BF140" s="542"/>
      <c r="BG140" s="542"/>
      <c r="BH140" s="542"/>
      <c r="BI140" s="542"/>
      <c r="BJ140" s="542"/>
      <c r="BK140" s="542"/>
      <c r="BL140" s="542"/>
      <c r="BM140" s="542"/>
      <c r="BN140" s="542"/>
      <c r="BO140" s="542"/>
      <c r="BP140" s="542"/>
      <c r="BQ140" s="542"/>
      <c r="BR140" s="542"/>
      <c r="BS140" s="542"/>
      <c r="BT140" s="542"/>
      <c r="BU140" s="542"/>
      <c r="BV140" s="542"/>
      <c r="BW140" s="542"/>
      <c r="BX140" s="542"/>
      <c r="BY140" s="542"/>
      <c r="BZ140" s="542"/>
      <c r="CA140" s="542"/>
      <c r="CB140" s="542"/>
      <c r="CC140" s="542"/>
      <c r="CD140" s="542"/>
    </row>
    <row r="141" spans="1:82" ht="17.399999999999999" x14ac:dyDescent="0.3">
      <c r="A141" s="545"/>
      <c r="B141" s="542"/>
      <c r="C141" s="874"/>
      <c r="D141" s="874"/>
      <c r="E141" s="874"/>
      <c r="F141" s="542"/>
      <c r="G141" s="567"/>
      <c r="H141" s="567"/>
      <c r="I141" s="542"/>
      <c r="J141" s="542"/>
      <c r="K141" s="542"/>
      <c r="L141" s="542"/>
      <c r="M141" s="542"/>
      <c r="N141" s="542"/>
      <c r="O141" s="542"/>
      <c r="P141" s="542"/>
      <c r="Q141" s="542"/>
      <c r="R141" s="542"/>
      <c r="S141" s="542"/>
      <c r="T141" s="542"/>
      <c r="U141" s="542"/>
      <c r="V141" s="542"/>
      <c r="W141" s="542"/>
      <c r="X141" s="542"/>
      <c r="Y141" s="542"/>
      <c r="Z141" s="542"/>
      <c r="AA141" s="542"/>
      <c r="AB141" s="542"/>
      <c r="AC141" s="542"/>
      <c r="AD141" s="542"/>
      <c r="AE141" s="542"/>
      <c r="AF141" s="542"/>
      <c r="AG141" s="542"/>
      <c r="AH141" s="542"/>
      <c r="AI141" s="542"/>
      <c r="AJ141" s="542"/>
      <c r="AK141" s="542"/>
      <c r="AL141" s="542"/>
      <c r="AM141" s="542"/>
      <c r="AN141" s="542"/>
      <c r="AO141" s="568"/>
      <c r="AP141" s="542"/>
      <c r="AQ141" s="542"/>
      <c r="AR141" s="542"/>
      <c r="AS141" s="542"/>
      <c r="AT141" s="542"/>
      <c r="AU141" s="542"/>
      <c r="AV141" s="542"/>
      <c r="AW141" s="542"/>
      <c r="AX141" s="542"/>
      <c r="AY141" s="542"/>
      <c r="AZ141" s="542"/>
      <c r="BA141" s="542"/>
      <c r="BB141" s="542"/>
      <c r="BC141" s="542"/>
      <c r="BD141" s="542"/>
      <c r="BE141" s="542"/>
      <c r="BF141" s="542"/>
      <c r="BG141" s="542"/>
      <c r="BH141" s="542"/>
      <c r="BI141" s="542"/>
      <c r="BJ141" s="542"/>
      <c r="BK141" s="542"/>
      <c r="BL141" s="542"/>
      <c r="BM141" s="542"/>
      <c r="BN141" s="542"/>
      <c r="BO141" s="542"/>
      <c r="BP141" s="542"/>
      <c r="BQ141" s="542"/>
      <c r="BR141" s="542"/>
      <c r="BS141" s="542"/>
      <c r="BT141" s="542"/>
      <c r="BU141" s="542"/>
      <c r="BV141" s="542"/>
      <c r="BW141" s="542"/>
      <c r="BX141" s="542"/>
      <c r="BY141" s="542"/>
      <c r="BZ141" s="542"/>
      <c r="CA141" s="542"/>
      <c r="CB141" s="542"/>
      <c r="CC141" s="542"/>
      <c r="CD141" s="542"/>
    </row>
    <row r="142" spans="1:82" ht="17.399999999999999" x14ac:dyDescent="0.3">
      <c r="A142" s="545"/>
      <c r="B142" s="542"/>
      <c r="C142" s="874"/>
      <c r="D142" s="874"/>
      <c r="E142" s="874"/>
      <c r="F142" s="542"/>
      <c r="G142" s="567"/>
      <c r="H142" s="567"/>
      <c r="I142" s="542"/>
      <c r="J142" s="542"/>
      <c r="K142" s="542"/>
      <c r="L142" s="542"/>
      <c r="M142" s="542"/>
      <c r="N142" s="542"/>
      <c r="O142" s="542"/>
      <c r="P142" s="542"/>
      <c r="Q142" s="542"/>
      <c r="R142" s="542"/>
      <c r="S142" s="542"/>
      <c r="T142" s="542"/>
      <c r="U142" s="542"/>
      <c r="V142" s="542"/>
      <c r="W142" s="542"/>
      <c r="X142" s="542"/>
      <c r="Y142" s="542"/>
      <c r="Z142" s="542"/>
      <c r="AA142" s="542"/>
      <c r="AB142" s="542"/>
      <c r="AC142" s="542"/>
      <c r="AD142" s="542"/>
      <c r="AE142" s="542"/>
      <c r="AF142" s="542"/>
      <c r="AG142" s="542"/>
      <c r="AH142" s="542"/>
      <c r="AI142" s="542"/>
      <c r="AJ142" s="542"/>
      <c r="AK142" s="542"/>
      <c r="AL142" s="542"/>
      <c r="AM142" s="542"/>
      <c r="AN142" s="542"/>
      <c r="AO142" s="568"/>
      <c r="AP142" s="542"/>
      <c r="AQ142" s="542"/>
      <c r="AR142" s="542"/>
      <c r="AS142" s="542"/>
      <c r="AT142" s="542"/>
      <c r="AU142" s="542"/>
      <c r="AV142" s="542"/>
      <c r="AW142" s="542"/>
      <c r="AX142" s="542"/>
      <c r="AY142" s="542"/>
      <c r="AZ142" s="542"/>
      <c r="BA142" s="542"/>
      <c r="BB142" s="542"/>
      <c r="BC142" s="542"/>
      <c r="BD142" s="542"/>
      <c r="BE142" s="542"/>
      <c r="BF142" s="542"/>
      <c r="BG142" s="542"/>
      <c r="BH142" s="542"/>
      <c r="BI142" s="542"/>
      <c r="BJ142" s="542"/>
      <c r="BK142" s="542"/>
      <c r="BL142" s="542"/>
      <c r="BM142" s="542"/>
      <c r="BN142" s="542"/>
      <c r="BO142" s="542"/>
      <c r="BP142" s="542"/>
      <c r="BQ142" s="542"/>
      <c r="BR142" s="542"/>
      <c r="BS142" s="542"/>
      <c r="BT142" s="542"/>
      <c r="BU142" s="542"/>
      <c r="BV142" s="542"/>
      <c r="BW142" s="542"/>
      <c r="BX142" s="542"/>
      <c r="BY142" s="542"/>
      <c r="BZ142" s="542"/>
      <c r="CA142" s="542"/>
      <c r="CB142" s="542"/>
      <c r="CC142" s="542"/>
      <c r="CD142" s="542"/>
    </row>
    <row r="143" spans="1:82" ht="17.399999999999999" x14ac:dyDescent="0.3">
      <c r="A143" s="545"/>
      <c r="B143" s="542"/>
      <c r="C143" s="874"/>
      <c r="D143" s="874"/>
      <c r="E143" s="874"/>
      <c r="F143" s="542"/>
      <c r="G143" s="567"/>
      <c r="H143" s="567"/>
      <c r="I143" s="542"/>
      <c r="J143" s="542"/>
      <c r="K143" s="542"/>
      <c r="L143" s="542"/>
      <c r="M143" s="542"/>
      <c r="N143" s="542"/>
      <c r="O143" s="542"/>
      <c r="P143" s="542"/>
      <c r="Q143" s="542"/>
      <c r="R143" s="542"/>
      <c r="S143" s="542"/>
      <c r="T143" s="542"/>
      <c r="U143" s="542"/>
      <c r="V143" s="542"/>
      <c r="W143" s="542"/>
      <c r="X143" s="542"/>
      <c r="Y143" s="542"/>
      <c r="Z143" s="542"/>
      <c r="AA143" s="542"/>
      <c r="AB143" s="542"/>
      <c r="AC143" s="542"/>
      <c r="AD143" s="542"/>
      <c r="AE143" s="542"/>
      <c r="AF143" s="542"/>
      <c r="AG143" s="542"/>
      <c r="AH143" s="542"/>
      <c r="AI143" s="542"/>
      <c r="AJ143" s="542"/>
      <c r="AK143" s="542"/>
      <c r="AL143" s="542"/>
      <c r="AM143" s="542"/>
      <c r="AN143" s="542"/>
      <c r="AO143" s="568"/>
      <c r="AP143" s="542"/>
      <c r="AQ143" s="542"/>
      <c r="AR143" s="542"/>
      <c r="AS143" s="542"/>
      <c r="AT143" s="542"/>
      <c r="AU143" s="542"/>
      <c r="AV143" s="542"/>
      <c r="AW143" s="542"/>
      <c r="AX143" s="542"/>
      <c r="AY143" s="542"/>
      <c r="AZ143" s="542"/>
      <c r="BA143" s="542"/>
      <c r="BB143" s="542"/>
      <c r="BC143" s="542"/>
      <c r="BD143" s="542"/>
      <c r="BE143" s="542"/>
      <c r="BF143" s="542"/>
      <c r="BG143" s="542"/>
      <c r="BH143" s="542"/>
      <c r="BI143" s="542"/>
      <c r="BJ143" s="542"/>
      <c r="BK143" s="542"/>
      <c r="BL143" s="542"/>
      <c r="BM143" s="542"/>
      <c r="BN143" s="542"/>
      <c r="BO143" s="542"/>
      <c r="BP143" s="542"/>
      <c r="BQ143" s="542"/>
      <c r="BR143" s="542"/>
      <c r="BS143" s="542"/>
      <c r="BT143" s="542"/>
      <c r="BU143" s="542"/>
      <c r="BV143" s="542"/>
      <c r="BW143" s="542"/>
      <c r="BX143" s="542"/>
      <c r="BY143" s="542"/>
      <c r="BZ143" s="542"/>
      <c r="CA143" s="542"/>
      <c r="CB143" s="542"/>
      <c r="CC143" s="542"/>
      <c r="CD143" s="542"/>
    </row>
    <row r="144" spans="1:82" ht="17.399999999999999" x14ac:dyDescent="0.3">
      <c r="A144" s="545"/>
      <c r="B144" s="542"/>
      <c r="C144" s="874"/>
      <c r="D144" s="874"/>
      <c r="E144" s="874"/>
      <c r="F144" s="542"/>
      <c r="G144" s="567"/>
      <c r="H144" s="567"/>
      <c r="I144" s="542"/>
      <c r="J144" s="542"/>
      <c r="K144" s="542"/>
      <c r="L144" s="542"/>
      <c r="M144" s="542"/>
      <c r="N144" s="542"/>
      <c r="O144" s="542"/>
      <c r="P144" s="542"/>
      <c r="Q144" s="542"/>
      <c r="R144" s="542"/>
      <c r="S144" s="542"/>
      <c r="T144" s="542"/>
      <c r="U144" s="542"/>
      <c r="V144" s="542"/>
      <c r="W144" s="542"/>
      <c r="X144" s="542"/>
      <c r="Y144" s="542"/>
      <c r="Z144" s="542"/>
      <c r="AA144" s="542"/>
      <c r="AB144" s="542"/>
      <c r="AC144" s="542"/>
      <c r="AD144" s="542"/>
      <c r="AE144" s="542"/>
      <c r="AF144" s="542"/>
      <c r="AG144" s="542"/>
      <c r="AH144" s="542"/>
      <c r="AI144" s="542"/>
      <c r="AJ144" s="542"/>
      <c r="AK144" s="542"/>
      <c r="AL144" s="542"/>
      <c r="AM144" s="542"/>
      <c r="AN144" s="542"/>
      <c r="AO144" s="568"/>
      <c r="AP144" s="542"/>
      <c r="AQ144" s="542"/>
      <c r="AR144" s="542"/>
      <c r="AS144" s="542"/>
      <c r="AT144" s="542"/>
      <c r="AU144" s="542"/>
      <c r="AV144" s="542"/>
      <c r="AW144" s="542"/>
      <c r="AX144" s="542"/>
      <c r="AY144" s="542"/>
      <c r="AZ144" s="542"/>
      <c r="BA144" s="542"/>
      <c r="BB144" s="542"/>
      <c r="BC144" s="542"/>
      <c r="BD144" s="542"/>
      <c r="BE144" s="542"/>
      <c r="BF144" s="542"/>
      <c r="BG144" s="542"/>
      <c r="BH144" s="542"/>
      <c r="BI144" s="542"/>
      <c r="BJ144" s="542"/>
      <c r="BK144" s="542"/>
      <c r="BL144" s="542"/>
      <c r="BM144" s="542"/>
      <c r="BN144" s="542"/>
      <c r="BO144" s="542"/>
      <c r="BP144" s="542"/>
      <c r="BQ144" s="542"/>
      <c r="BR144" s="542"/>
      <c r="BS144" s="542"/>
      <c r="BT144" s="542"/>
      <c r="BU144" s="542"/>
      <c r="BV144" s="542"/>
      <c r="BW144" s="542"/>
      <c r="BX144" s="542"/>
      <c r="BY144" s="542"/>
      <c r="BZ144" s="542"/>
      <c r="CA144" s="542"/>
      <c r="CB144" s="542"/>
      <c r="CC144" s="542"/>
      <c r="CD144" s="542"/>
    </row>
    <row r="145" spans="1:82" ht="17.399999999999999" x14ac:dyDescent="0.3">
      <c r="A145" s="545"/>
      <c r="B145" s="542"/>
      <c r="C145" s="874"/>
      <c r="D145" s="874"/>
      <c r="E145" s="874"/>
      <c r="F145" s="542"/>
      <c r="G145" s="567"/>
      <c r="H145" s="567"/>
      <c r="I145" s="542"/>
      <c r="J145" s="542"/>
      <c r="K145" s="542"/>
      <c r="L145" s="542"/>
      <c r="M145" s="542"/>
      <c r="N145" s="542"/>
      <c r="O145" s="542"/>
      <c r="P145" s="542"/>
      <c r="Q145" s="542"/>
      <c r="R145" s="542"/>
      <c r="S145" s="542"/>
      <c r="T145" s="542"/>
      <c r="U145" s="542"/>
      <c r="V145" s="542"/>
      <c r="W145" s="542"/>
      <c r="X145" s="542"/>
      <c r="Y145" s="542"/>
      <c r="Z145" s="542"/>
      <c r="AA145" s="542"/>
      <c r="AB145" s="542"/>
      <c r="AC145" s="542"/>
      <c r="AD145" s="542"/>
      <c r="AE145" s="542"/>
      <c r="AF145" s="542"/>
      <c r="AG145" s="542"/>
      <c r="AH145" s="542"/>
      <c r="AI145" s="542"/>
      <c r="AJ145" s="542"/>
      <c r="AK145" s="542"/>
      <c r="AL145" s="542"/>
      <c r="AM145" s="542"/>
      <c r="AN145" s="542"/>
      <c r="AO145" s="568"/>
      <c r="AP145" s="542"/>
      <c r="AQ145" s="542"/>
      <c r="AR145" s="542"/>
      <c r="AS145" s="542"/>
      <c r="AT145" s="542"/>
      <c r="AU145" s="542"/>
      <c r="AV145" s="542"/>
      <c r="AW145" s="542"/>
      <c r="AX145" s="542"/>
      <c r="AY145" s="542"/>
      <c r="AZ145" s="542"/>
      <c r="BA145" s="542"/>
      <c r="BB145" s="542"/>
      <c r="BC145" s="542"/>
      <c r="BD145" s="542"/>
      <c r="BE145" s="542"/>
      <c r="BF145" s="542"/>
      <c r="BG145" s="542"/>
      <c r="BH145" s="542"/>
      <c r="BI145" s="542"/>
      <c r="BJ145" s="542"/>
      <c r="BK145" s="542"/>
      <c r="BL145" s="542"/>
      <c r="BM145" s="542"/>
      <c r="BN145" s="542"/>
      <c r="BO145" s="542"/>
      <c r="BP145" s="542"/>
      <c r="BQ145" s="542"/>
      <c r="BR145" s="542"/>
      <c r="BS145" s="542"/>
      <c r="BT145" s="542"/>
      <c r="BU145" s="542"/>
      <c r="BV145" s="542"/>
      <c r="BW145" s="542"/>
      <c r="BX145" s="542"/>
      <c r="BY145" s="542"/>
      <c r="BZ145" s="542"/>
      <c r="CA145" s="542"/>
      <c r="CB145" s="542"/>
      <c r="CC145" s="542"/>
      <c r="CD145" s="542"/>
    </row>
    <row r="146" spans="1:82" ht="17.399999999999999" x14ac:dyDescent="0.3">
      <c r="A146" s="545"/>
      <c r="B146" s="542"/>
      <c r="C146" s="874"/>
      <c r="D146" s="874"/>
      <c r="E146" s="874"/>
      <c r="F146" s="542"/>
      <c r="G146" s="567"/>
      <c r="H146" s="567"/>
      <c r="I146" s="542"/>
      <c r="J146" s="542"/>
      <c r="K146" s="542"/>
      <c r="L146" s="542"/>
      <c r="M146" s="542"/>
      <c r="N146" s="542"/>
      <c r="O146" s="542"/>
      <c r="P146" s="542"/>
      <c r="Q146" s="542"/>
      <c r="R146" s="542"/>
      <c r="S146" s="542"/>
      <c r="T146" s="542"/>
      <c r="U146" s="542"/>
      <c r="V146" s="542"/>
      <c r="W146" s="542"/>
      <c r="X146" s="542"/>
      <c r="Y146" s="542"/>
      <c r="Z146" s="542"/>
      <c r="AA146" s="542"/>
      <c r="AB146" s="542"/>
      <c r="AC146" s="542"/>
      <c r="AD146" s="542"/>
      <c r="AE146" s="542"/>
      <c r="AF146" s="542"/>
      <c r="AG146" s="542"/>
      <c r="AH146" s="542"/>
      <c r="AI146" s="542"/>
      <c r="AJ146" s="542"/>
      <c r="AK146" s="542"/>
      <c r="AL146" s="542"/>
      <c r="AM146" s="542"/>
      <c r="AN146" s="542"/>
      <c r="AO146" s="568"/>
      <c r="AP146" s="542"/>
      <c r="AQ146" s="542"/>
      <c r="AR146" s="542"/>
      <c r="AS146" s="542"/>
      <c r="AT146" s="542"/>
      <c r="AU146" s="542"/>
      <c r="AV146" s="542"/>
      <c r="AW146" s="542"/>
      <c r="AX146" s="542"/>
      <c r="AY146" s="542"/>
      <c r="AZ146" s="542"/>
      <c r="BA146" s="542"/>
      <c r="BB146" s="542"/>
      <c r="BC146" s="542"/>
      <c r="BD146" s="542"/>
      <c r="BE146" s="542"/>
      <c r="BF146" s="542"/>
      <c r="BG146" s="542"/>
      <c r="BH146" s="542"/>
      <c r="BI146" s="542"/>
      <c r="BJ146" s="542"/>
      <c r="BK146" s="542"/>
      <c r="BL146" s="542"/>
      <c r="BM146" s="542"/>
      <c r="BN146" s="542"/>
      <c r="BO146" s="542"/>
      <c r="BP146" s="542"/>
      <c r="BQ146" s="542"/>
      <c r="BR146" s="542"/>
      <c r="BS146" s="542"/>
      <c r="BT146" s="542"/>
      <c r="BU146" s="542"/>
      <c r="BV146" s="542"/>
      <c r="BW146" s="542"/>
      <c r="BX146" s="542"/>
      <c r="BY146" s="542"/>
      <c r="BZ146" s="542"/>
      <c r="CA146" s="542"/>
      <c r="CB146" s="542"/>
      <c r="CC146" s="542"/>
      <c r="CD146" s="542"/>
    </row>
    <row r="147" spans="1:82" ht="17.399999999999999" x14ac:dyDescent="0.3">
      <c r="A147" s="545"/>
      <c r="B147" s="542"/>
      <c r="C147" s="874"/>
      <c r="D147" s="874"/>
      <c r="E147" s="874"/>
      <c r="F147" s="542"/>
      <c r="G147" s="567"/>
      <c r="H147" s="567"/>
      <c r="I147" s="542"/>
      <c r="J147" s="542"/>
      <c r="K147" s="542"/>
      <c r="L147" s="542"/>
      <c r="M147" s="542"/>
      <c r="N147" s="542"/>
      <c r="O147" s="542"/>
      <c r="P147" s="542"/>
      <c r="Q147" s="542"/>
      <c r="R147" s="542"/>
      <c r="S147" s="542"/>
      <c r="T147" s="542"/>
      <c r="U147" s="542"/>
      <c r="V147" s="542"/>
      <c r="W147" s="542"/>
      <c r="X147" s="542"/>
      <c r="Y147" s="542"/>
      <c r="Z147" s="542"/>
      <c r="AA147" s="542"/>
      <c r="AB147" s="542"/>
      <c r="AC147" s="542"/>
      <c r="AD147" s="542"/>
      <c r="AE147" s="542"/>
      <c r="AF147" s="542"/>
      <c r="AG147" s="542"/>
      <c r="AH147" s="542"/>
      <c r="AI147" s="542"/>
      <c r="AJ147" s="542"/>
      <c r="AK147" s="542"/>
      <c r="AL147" s="542"/>
      <c r="AM147" s="542"/>
      <c r="AN147" s="542"/>
      <c r="AO147" s="568"/>
      <c r="AP147" s="542"/>
      <c r="AQ147" s="542"/>
      <c r="AR147" s="542"/>
      <c r="AS147" s="542"/>
      <c r="AT147" s="542"/>
      <c r="AU147" s="542"/>
      <c r="AV147" s="542"/>
      <c r="AW147" s="542"/>
      <c r="AX147" s="542"/>
      <c r="AY147" s="542"/>
      <c r="AZ147" s="542"/>
      <c r="BA147" s="542"/>
      <c r="BB147" s="542"/>
      <c r="BC147" s="542"/>
      <c r="BD147" s="542"/>
      <c r="BE147" s="542"/>
      <c r="BF147" s="542"/>
      <c r="BG147" s="542"/>
      <c r="BH147" s="542"/>
      <c r="BI147" s="542"/>
      <c r="BJ147" s="542"/>
      <c r="BK147" s="542"/>
      <c r="BL147" s="542"/>
      <c r="BM147" s="542"/>
      <c r="BN147" s="542"/>
      <c r="BO147" s="542"/>
      <c r="BP147" s="542"/>
      <c r="BQ147" s="542"/>
      <c r="BR147" s="542"/>
      <c r="BS147" s="542"/>
      <c r="BT147" s="542"/>
      <c r="BU147" s="542"/>
      <c r="BV147" s="542"/>
      <c r="BW147" s="542"/>
      <c r="BX147" s="542"/>
      <c r="BY147" s="542"/>
      <c r="BZ147" s="542"/>
      <c r="CA147" s="542"/>
      <c r="CB147" s="542"/>
      <c r="CC147" s="542"/>
      <c r="CD147" s="542"/>
    </row>
    <row r="148" spans="1:82" ht="17.399999999999999" x14ac:dyDescent="0.3">
      <c r="A148" s="545"/>
      <c r="B148" s="542"/>
      <c r="C148" s="874"/>
      <c r="D148" s="874"/>
      <c r="E148" s="874"/>
      <c r="F148" s="542"/>
      <c r="G148" s="567"/>
      <c r="H148" s="567"/>
      <c r="I148" s="542"/>
      <c r="J148" s="542"/>
      <c r="K148" s="542"/>
      <c r="L148" s="542"/>
      <c r="M148" s="542"/>
      <c r="N148" s="542"/>
      <c r="O148" s="542"/>
      <c r="P148" s="542"/>
      <c r="Q148" s="542"/>
      <c r="R148" s="542"/>
      <c r="S148" s="542"/>
      <c r="T148" s="542"/>
      <c r="U148" s="542"/>
      <c r="V148" s="542"/>
      <c r="W148" s="542"/>
      <c r="X148" s="542"/>
      <c r="Y148" s="542"/>
      <c r="Z148" s="542"/>
      <c r="AA148" s="542"/>
      <c r="AB148" s="542"/>
      <c r="AC148" s="542"/>
      <c r="AD148" s="542"/>
      <c r="AE148" s="542"/>
      <c r="AF148" s="542"/>
      <c r="AG148" s="542"/>
      <c r="AH148" s="542"/>
      <c r="AI148" s="542"/>
      <c r="AJ148" s="542"/>
      <c r="AK148" s="542"/>
      <c r="AL148" s="542"/>
      <c r="AM148" s="542"/>
      <c r="AN148" s="542"/>
      <c r="AO148" s="568"/>
      <c r="AP148" s="542"/>
      <c r="AQ148" s="542"/>
      <c r="AR148" s="542"/>
      <c r="AS148" s="542"/>
      <c r="AT148" s="542"/>
      <c r="AU148" s="542"/>
      <c r="AV148" s="542"/>
      <c r="AW148" s="542"/>
      <c r="AX148" s="542"/>
      <c r="AY148" s="542"/>
      <c r="AZ148" s="542"/>
      <c r="BA148" s="542"/>
      <c r="BB148" s="542"/>
      <c r="BC148" s="542"/>
      <c r="BD148" s="542"/>
      <c r="BE148" s="542"/>
      <c r="BF148" s="542"/>
      <c r="BG148" s="542"/>
      <c r="BH148" s="542"/>
      <c r="BI148" s="542"/>
      <c r="BJ148" s="542"/>
      <c r="BK148" s="542"/>
      <c r="BL148" s="542"/>
      <c r="BM148" s="542"/>
      <c r="BN148" s="542"/>
      <c r="BO148" s="542"/>
      <c r="BP148" s="542"/>
      <c r="BQ148" s="542"/>
      <c r="BR148" s="542"/>
      <c r="BS148" s="542"/>
      <c r="BT148" s="542"/>
      <c r="BU148" s="542"/>
      <c r="BV148" s="542"/>
      <c r="BW148" s="542"/>
      <c r="BX148" s="542"/>
      <c r="BY148" s="542"/>
      <c r="BZ148" s="542"/>
      <c r="CA148" s="542"/>
      <c r="CB148" s="542"/>
      <c r="CC148" s="542"/>
      <c r="CD148" s="542"/>
    </row>
    <row r="149" spans="1:82" ht="17.399999999999999" x14ac:dyDescent="0.3">
      <c r="A149" s="545"/>
      <c r="B149" s="542"/>
      <c r="C149" s="874"/>
      <c r="D149" s="874"/>
      <c r="E149" s="874"/>
      <c r="F149" s="542"/>
      <c r="G149" s="567"/>
      <c r="H149" s="567"/>
      <c r="I149" s="542"/>
      <c r="J149" s="542"/>
      <c r="K149" s="542"/>
      <c r="L149" s="542"/>
      <c r="M149" s="542"/>
      <c r="N149" s="542"/>
      <c r="O149" s="542"/>
      <c r="P149" s="542"/>
      <c r="Q149" s="542"/>
      <c r="R149" s="542"/>
      <c r="S149" s="542"/>
      <c r="T149" s="542"/>
      <c r="U149" s="542"/>
      <c r="V149" s="542"/>
      <c r="W149" s="542"/>
      <c r="X149" s="542"/>
      <c r="Y149" s="542"/>
      <c r="Z149" s="542"/>
      <c r="AA149" s="542"/>
      <c r="AB149" s="542"/>
      <c r="AC149" s="542"/>
      <c r="AD149" s="542"/>
      <c r="AE149" s="542"/>
      <c r="AF149" s="542"/>
      <c r="AG149" s="542"/>
      <c r="AH149" s="542"/>
      <c r="AI149" s="542"/>
      <c r="AJ149" s="542"/>
      <c r="AK149" s="542"/>
      <c r="AL149" s="542"/>
      <c r="AM149" s="542"/>
      <c r="AN149" s="542"/>
      <c r="AO149" s="568"/>
      <c r="AP149" s="542"/>
      <c r="AQ149" s="542"/>
      <c r="AR149" s="542"/>
      <c r="AS149" s="542"/>
      <c r="AT149" s="542"/>
      <c r="AU149" s="542"/>
      <c r="AV149" s="542"/>
      <c r="AW149" s="542"/>
      <c r="AX149" s="542"/>
      <c r="AY149" s="542"/>
      <c r="AZ149" s="542"/>
      <c r="BA149" s="542"/>
      <c r="BB149" s="542"/>
      <c r="BC149" s="542"/>
      <c r="BD149" s="542"/>
      <c r="BE149" s="542"/>
      <c r="BF149" s="542"/>
      <c r="BG149" s="542"/>
      <c r="BH149" s="542"/>
      <c r="BI149" s="542"/>
      <c r="BJ149" s="542"/>
      <c r="BK149" s="542"/>
      <c r="BL149" s="542"/>
      <c r="BM149" s="542"/>
      <c r="BN149" s="542"/>
      <c r="BO149" s="542"/>
      <c r="BP149" s="542"/>
      <c r="BQ149" s="542"/>
      <c r="BR149" s="542"/>
      <c r="BS149" s="542"/>
      <c r="BT149" s="542"/>
      <c r="BU149" s="542"/>
      <c r="BV149" s="542"/>
      <c r="BW149" s="542"/>
      <c r="BX149" s="542"/>
      <c r="BY149" s="542"/>
      <c r="BZ149" s="542"/>
      <c r="CA149" s="542"/>
      <c r="CB149" s="542"/>
      <c r="CC149" s="542"/>
      <c r="CD149" s="542"/>
    </row>
    <row r="150" spans="1:82" ht="17.399999999999999" x14ac:dyDescent="0.3">
      <c r="A150" s="545"/>
      <c r="B150" s="542"/>
      <c r="C150" s="874"/>
      <c r="D150" s="874"/>
      <c r="E150" s="874"/>
      <c r="F150" s="542"/>
      <c r="G150" s="567"/>
      <c r="H150" s="567"/>
      <c r="I150" s="542"/>
      <c r="J150" s="542"/>
      <c r="K150" s="542"/>
      <c r="L150" s="542"/>
      <c r="M150" s="542"/>
      <c r="N150" s="542"/>
      <c r="O150" s="542"/>
      <c r="P150" s="542"/>
      <c r="Q150" s="542"/>
      <c r="R150" s="542"/>
      <c r="S150" s="542"/>
      <c r="T150" s="542"/>
      <c r="U150" s="542"/>
      <c r="V150" s="542"/>
      <c r="W150" s="542"/>
      <c r="X150" s="542"/>
      <c r="Y150" s="542"/>
      <c r="Z150" s="542"/>
      <c r="AA150" s="542"/>
      <c r="AB150" s="542"/>
      <c r="AC150" s="542"/>
      <c r="AD150" s="542"/>
      <c r="AE150" s="542"/>
      <c r="AF150" s="542"/>
      <c r="AG150" s="542"/>
      <c r="AH150" s="542"/>
      <c r="AI150" s="542"/>
      <c r="AJ150" s="542"/>
      <c r="AK150" s="542"/>
      <c r="AL150" s="542"/>
      <c r="AM150" s="542"/>
      <c r="AN150" s="542"/>
      <c r="AO150" s="568"/>
      <c r="AP150" s="542"/>
      <c r="AQ150" s="542"/>
      <c r="AR150" s="542"/>
      <c r="AS150" s="542"/>
      <c r="AT150" s="542"/>
      <c r="AU150" s="542"/>
      <c r="AV150" s="542"/>
      <c r="AW150" s="542"/>
      <c r="AX150" s="542"/>
      <c r="AY150" s="542"/>
      <c r="AZ150" s="542"/>
      <c r="BA150" s="542"/>
      <c r="BB150" s="542"/>
      <c r="BC150" s="542"/>
      <c r="BD150" s="542"/>
      <c r="BE150" s="542"/>
      <c r="BF150" s="542"/>
      <c r="BG150" s="542"/>
      <c r="BH150" s="542"/>
      <c r="BI150" s="542"/>
      <c r="BJ150" s="542"/>
      <c r="BK150" s="542"/>
      <c r="BL150" s="542"/>
      <c r="BM150" s="542"/>
      <c r="BN150" s="542"/>
      <c r="BO150" s="542"/>
      <c r="BP150" s="542"/>
      <c r="BQ150" s="542"/>
      <c r="BR150" s="542"/>
      <c r="BS150" s="542"/>
      <c r="BT150" s="542"/>
      <c r="BU150" s="542"/>
      <c r="BV150" s="542"/>
      <c r="BW150" s="542"/>
      <c r="BX150" s="542"/>
      <c r="BY150" s="542"/>
      <c r="BZ150" s="542"/>
      <c r="CA150" s="542"/>
      <c r="CB150" s="542"/>
      <c r="CC150" s="542"/>
      <c r="CD150" s="542"/>
    </row>
    <row r="151" spans="1:82" ht="17.399999999999999" x14ac:dyDescent="0.3">
      <c r="A151" s="545"/>
      <c r="B151" s="542"/>
      <c r="C151" s="874"/>
      <c r="D151" s="874"/>
      <c r="E151" s="874"/>
      <c r="F151" s="542"/>
      <c r="G151" s="567"/>
      <c r="H151" s="567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  <c r="AG151" s="542"/>
      <c r="AH151" s="542"/>
      <c r="AI151" s="542"/>
      <c r="AJ151" s="542"/>
      <c r="AK151" s="542"/>
      <c r="AL151" s="542"/>
      <c r="AM151" s="542"/>
      <c r="AN151" s="542"/>
      <c r="AO151" s="568"/>
      <c r="AP151" s="542"/>
      <c r="AQ151" s="542"/>
      <c r="AR151" s="542"/>
      <c r="AS151" s="542"/>
      <c r="AT151" s="542"/>
      <c r="AU151" s="542"/>
      <c r="AV151" s="542"/>
      <c r="AW151" s="542"/>
      <c r="AX151" s="542"/>
      <c r="AY151" s="542"/>
      <c r="AZ151" s="542"/>
      <c r="BA151" s="542"/>
      <c r="BB151" s="542"/>
      <c r="BC151" s="542"/>
      <c r="BD151" s="542"/>
      <c r="BE151" s="542"/>
      <c r="BF151" s="542"/>
      <c r="BG151" s="542"/>
      <c r="BH151" s="542"/>
      <c r="BI151" s="542"/>
      <c r="BJ151" s="542"/>
      <c r="BK151" s="542"/>
      <c r="BL151" s="542"/>
      <c r="BM151" s="542"/>
      <c r="BN151" s="542"/>
      <c r="BO151" s="542"/>
      <c r="BP151" s="542"/>
      <c r="BQ151" s="542"/>
      <c r="BR151" s="542"/>
      <c r="BS151" s="542"/>
      <c r="BT151" s="542"/>
      <c r="BU151" s="542"/>
      <c r="BV151" s="542"/>
      <c r="BW151" s="542"/>
      <c r="BX151" s="542"/>
      <c r="BY151" s="542"/>
      <c r="BZ151" s="542"/>
      <c r="CA151" s="542"/>
      <c r="CB151" s="542"/>
      <c r="CC151" s="542"/>
      <c r="CD151" s="542"/>
    </row>
    <row r="152" spans="1:82" ht="17.399999999999999" x14ac:dyDescent="0.3">
      <c r="A152" s="545"/>
      <c r="B152" s="542"/>
      <c r="C152" s="874"/>
      <c r="D152" s="874"/>
      <c r="E152" s="874"/>
      <c r="F152" s="542"/>
      <c r="G152" s="567"/>
      <c r="H152" s="567"/>
      <c r="I152" s="542"/>
      <c r="J152" s="542"/>
      <c r="K152" s="542"/>
      <c r="L152" s="542"/>
      <c r="M152" s="542"/>
      <c r="N152" s="542"/>
      <c r="O152" s="542"/>
      <c r="P152" s="542"/>
      <c r="Q152" s="542"/>
      <c r="R152" s="542"/>
      <c r="S152" s="542"/>
      <c r="T152" s="542"/>
      <c r="U152" s="542"/>
      <c r="V152" s="542"/>
      <c r="W152" s="542"/>
      <c r="X152" s="542"/>
      <c r="Y152" s="542"/>
      <c r="Z152" s="542"/>
      <c r="AA152" s="542"/>
      <c r="AB152" s="542"/>
      <c r="AC152" s="542"/>
      <c r="AD152" s="542"/>
      <c r="AE152" s="542"/>
      <c r="AF152" s="542"/>
      <c r="AG152" s="542"/>
      <c r="AH152" s="542"/>
      <c r="AI152" s="542"/>
      <c r="AJ152" s="542"/>
      <c r="AK152" s="542"/>
      <c r="AL152" s="542"/>
      <c r="AM152" s="542"/>
      <c r="AN152" s="542"/>
      <c r="AO152" s="568"/>
      <c r="AP152" s="542"/>
      <c r="AQ152" s="542"/>
      <c r="AR152" s="542"/>
      <c r="AS152" s="542"/>
      <c r="AT152" s="542"/>
      <c r="AU152" s="542"/>
      <c r="AV152" s="542"/>
      <c r="AW152" s="542"/>
      <c r="AX152" s="542"/>
      <c r="AY152" s="542"/>
      <c r="AZ152" s="542"/>
      <c r="BA152" s="542"/>
      <c r="BB152" s="542"/>
      <c r="BC152" s="542"/>
      <c r="BD152" s="542"/>
      <c r="BE152" s="542"/>
      <c r="BF152" s="542"/>
      <c r="BG152" s="542"/>
      <c r="BH152" s="542"/>
      <c r="BI152" s="542"/>
      <c r="BJ152" s="542"/>
      <c r="BK152" s="542"/>
      <c r="BL152" s="542"/>
      <c r="BM152" s="542"/>
      <c r="BN152" s="542"/>
      <c r="BO152" s="542"/>
      <c r="BP152" s="542"/>
      <c r="BQ152" s="542"/>
      <c r="BR152" s="542"/>
      <c r="BS152" s="542"/>
      <c r="BT152" s="542"/>
      <c r="BU152" s="542"/>
      <c r="BV152" s="542"/>
      <c r="BW152" s="542"/>
      <c r="BX152" s="542"/>
      <c r="BY152" s="542"/>
      <c r="BZ152" s="542"/>
      <c r="CA152" s="542"/>
      <c r="CB152" s="542"/>
      <c r="CC152" s="542"/>
      <c r="CD152" s="542"/>
    </row>
    <row r="153" spans="1:82" ht="17.399999999999999" x14ac:dyDescent="0.3">
      <c r="A153" s="545"/>
      <c r="B153" s="542"/>
      <c r="C153" s="874"/>
      <c r="D153" s="874"/>
      <c r="E153" s="874"/>
      <c r="F153" s="542"/>
      <c r="G153" s="567"/>
      <c r="H153" s="567"/>
      <c r="I153" s="542"/>
      <c r="J153" s="542"/>
      <c r="K153" s="542"/>
      <c r="L153" s="542"/>
      <c r="M153" s="542"/>
      <c r="N153" s="542"/>
      <c r="O153" s="542"/>
      <c r="P153" s="542"/>
      <c r="Q153" s="542"/>
      <c r="R153" s="542"/>
      <c r="S153" s="542"/>
      <c r="T153" s="542"/>
      <c r="U153" s="542"/>
      <c r="V153" s="542"/>
      <c r="W153" s="542"/>
      <c r="X153" s="542"/>
      <c r="Y153" s="542"/>
      <c r="Z153" s="542"/>
      <c r="AA153" s="542"/>
      <c r="AB153" s="542"/>
      <c r="AC153" s="542"/>
      <c r="AD153" s="542"/>
      <c r="AE153" s="542"/>
      <c r="AF153" s="542"/>
      <c r="AG153" s="542"/>
      <c r="AH153" s="542"/>
      <c r="AI153" s="542"/>
      <c r="AJ153" s="542"/>
      <c r="AK153" s="542"/>
      <c r="AL153" s="542"/>
      <c r="AM153" s="542"/>
      <c r="AN153" s="542"/>
      <c r="AO153" s="568"/>
      <c r="AP153" s="542"/>
      <c r="AQ153" s="542"/>
      <c r="AR153" s="542"/>
      <c r="AS153" s="542"/>
      <c r="AT153" s="542"/>
      <c r="AU153" s="542"/>
      <c r="AV153" s="542"/>
      <c r="AW153" s="542"/>
      <c r="AX153" s="542"/>
      <c r="AY153" s="542"/>
      <c r="AZ153" s="542"/>
      <c r="BA153" s="542"/>
      <c r="BB153" s="542"/>
      <c r="BC153" s="542"/>
      <c r="BD153" s="542"/>
      <c r="BE153" s="542"/>
      <c r="BF153" s="542"/>
      <c r="BG153" s="542"/>
      <c r="BH153" s="542"/>
      <c r="BI153" s="542"/>
      <c r="BJ153" s="542"/>
      <c r="BK153" s="542"/>
      <c r="BL153" s="542"/>
      <c r="BM153" s="542"/>
      <c r="BN153" s="542"/>
      <c r="BO153" s="542"/>
      <c r="BP153" s="542"/>
      <c r="BQ153" s="542"/>
      <c r="BR153" s="542"/>
      <c r="BS153" s="542"/>
      <c r="BT153" s="542"/>
      <c r="BU153" s="542"/>
      <c r="BV153" s="542"/>
      <c r="BW153" s="542"/>
      <c r="BX153" s="542"/>
      <c r="BY153" s="542"/>
      <c r="BZ153" s="542"/>
      <c r="CA153" s="542"/>
      <c r="CB153" s="542"/>
      <c r="CC153" s="542"/>
      <c r="CD153" s="542"/>
    </row>
    <row r="154" spans="1:82" ht="17.399999999999999" x14ac:dyDescent="0.3">
      <c r="A154" s="545"/>
      <c r="B154" s="542"/>
      <c r="C154" s="874"/>
      <c r="D154" s="874"/>
      <c r="E154" s="874"/>
      <c r="F154" s="542"/>
      <c r="G154" s="567"/>
      <c r="H154" s="567"/>
      <c r="I154" s="542"/>
      <c r="J154" s="542"/>
      <c r="K154" s="542"/>
      <c r="L154" s="542"/>
      <c r="M154" s="542"/>
      <c r="N154" s="542"/>
      <c r="O154" s="542"/>
      <c r="P154" s="542"/>
      <c r="Q154" s="542"/>
      <c r="R154" s="542"/>
      <c r="S154" s="542"/>
      <c r="T154" s="542"/>
      <c r="U154" s="542"/>
      <c r="V154" s="542"/>
      <c r="W154" s="542"/>
      <c r="X154" s="542"/>
      <c r="Y154" s="542"/>
      <c r="Z154" s="542"/>
      <c r="AA154" s="542"/>
      <c r="AB154" s="542"/>
      <c r="AC154" s="542"/>
      <c r="AD154" s="542"/>
      <c r="AE154" s="542"/>
      <c r="AF154" s="542"/>
      <c r="AG154" s="542"/>
      <c r="AH154" s="542"/>
      <c r="AI154" s="542"/>
      <c r="AJ154" s="542"/>
      <c r="AK154" s="542"/>
      <c r="AL154" s="542"/>
      <c r="AM154" s="542"/>
      <c r="AN154" s="542"/>
      <c r="AO154" s="568"/>
      <c r="AP154" s="542"/>
      <c r="AQ154" s="542"/>
      <c r="AR154" s="542"/>
      <c r="AS154" s="542"/>
      <c r="AT154" s="542"/>
      <c r="AU154" s="542"/>
      <c r="AV154" s="542"/>
      <c r="AW154" s="542"/>
      <c r="AX154" s="542"/>
      <c r="AY154" s="542"/>
      <c r="AZ154" s="542"/>
      <c r="BA154" s="542"/>
      <c r="BB154" s="542"/>
      <c r="BC154" s="542"/>
      <c r="BD154" s="542"/>
      <c r="BE154" s="542"/>
      <c r="BF154" s="542"/>
      <c r="BG154" s="542"/>
      <c r="BH154" s="542"/>
      <c r="BI154" s="542"/>
      <c r="BJ154" s="542"/>
      <c r="BK154" s="542"/>
      <c r="BL154" s="542"/>
      <c r="BM154" s="542"/>
      <c r="BN154" s="542"/>
      <c r="BO154" s="542"/>
      <c r="BP154" s="542"/>
      <c r="BQ154" s="542"/>
      <c r="BR154" s="542"/>
      <c r="BS154" s="542"/>
      <c r="BT154" s="542"/>
      <c r="BU154" s="542"/>
      <c r="BV154" s="542"/>
      <c r="BW154" s="542"/>
      <c r="BX154" s="542"/>
      <c r="BY154" s="542"/>
      <c r="BZ154" s="542"/>
      <c r="CA154" s="542"/>
      <c r="CB154" s="542"/>
      <c r="CC154" s="542"/>
      <c r="CD154" s="542"/>
    </row>
    <row r="155" spans="1:82" ht="17.399999999999999" x14ac:dyDescent="0.3">
      <c r="A155" s="545"/>
      <c r="B155" s="542"/>
      <c r="C155" s="542"/>
      <c r="D155" s="568"/>
      <c r="E155" s="542"/>
      <c r="F155" s="542"/>
      <c r="G155" s="567"/>
      <c r="H155" s="567"/>
      <c r="I155" s="542"/>
      <c r="J155" s="542"/>
      <c r="K155" s="542"/>
      <c r="L155" s="542"/>
      <c r="M155" s="542"/>
      <c r="N155" s="542"/>
      <c r="O155" s="542"/>
      <c r="P155" s="542"/>
      <c r="Q155" s="542"/>
      <c r="R155" s="542"/>
      <c r="S155" s="542"/>
      <c r="T155" s="542"/>
      <c r="U155" s="542"/>
      <c r="V155" s="542"/>
      <c r="W155" s="542"/>
      <c r="X155" s="542"/>
      <c r="Y155" s="542"/>
      <c r="Z155" s="542"/>
      <c r="AA155" s="542"/>
      <c r="AB155" s="542"/>
      <c r="AC155" s="542"/>
      <c r="AD155" s="542"/>
      <c r="AE155" s="542"/>
      <c r="AF155" s="542"/>
      <c r="AG155" s="542"/>
      <c r="AH155" s="542"/>
      <c r="AI155" s="542"/>
      <c r="AJ155" s="542"/>
      <c r="AK155" s="542"/>
      <c r="AL155" s="542"/>
      <c r="AM155" s="542"/>
      <c r="AN155" s="542"/>
      <c r="AO155" s="568"/>
      <c r="AP155" s="542"/>
      <c r="AQ155" s="542"/>
      <c r="AR155" s="542"/>
      <c r="AS155" s="542"/>
      <c r="AT155" s="542"/>
      <c r="AU155" s="542"/>
      <c r="AV155" s="542"/>
      <c r="AW155" s="542"/>
      <c r="AX155" s="542"/>
      <c r="AY155" s="542"/>
      <c r="AZ155" s="542"/>
      <c r="BA155" s="542"/>
      <c r="BB155" s="542"/>
      <c r="BC155" s="542"/>
      <c r="BD155" s="542"/>
      <c r="BE155" s="542"/>
      <c r="BF155" s="542"/>
      <c r="BG155" s="542"/>
      <c r="BH155" s="542"/>
      <c r="BI155" s="542"/>
      <c r="BJ155" s="542"/>
      <c r="BK155" s="542"/>
      <c r="BL155" s="542"/>
      <c r="BM155" s="542"/>
      <c r="BN155" s="542"/>
      <c r="BO155" s="542"/>
      <c r="BP155" s="542"/>
      <c r="BQ155" s="542"/>
      <c r="BR155" s="542"/>
      <c r="BS155" s="542"/>
      <c r="BT155" s="542"/>
      <c r="BU155" s="542"/>
      <c r="BV155" s="542"/>
      <c r="BW155" s="542"/>
      <c r="BX155" s="542"/>
      <c r="BY155" s="542"/>
      <c r="BZ155" s="542"/>
      <c r="CA155" s="542"/>
      <c r="CB155" s="542"/>
      <c r="CC155" s="542"/>
      <c r="CD155" s="542"/>
    </row>
    <row r="156" spans="1:82" ht="17.399999999999999" x14ac:dyDescent="0.3">
      <c r="A156" s="545"/>
      <c r="B156" s="542"/>
      <c r="C156" s="542"/>
      <c r="D156" s="568"/>
      <c r="E156" s="542"/>
      <c r="F156" s="542"/>
      <c r="G156" s="567"/>
      <c r="H156" s="567"/>
      <c r="I156" s="542"/>
      <c r="J156" s="542"/>
      <c r="K156" s="542"/>
      <c r="L156" s="542"/>
      <c r="M156" s="542"/>
      <c r="N156" s="542"/>
      <c r="O156" s="542"/>
      <c r="P156" s="542"/>
      <c r="Q156" s="542"/>
      <c r="R156" s="542"/>
      <c r="S156" s="542"/>
      <c r="T156" s="542"/>
      <c r="U156" s="542"/>
      <c r="V156" s="542"/>
      <c r="W156" s="542"/>
      <c r="X156" s="542"/>
      <c r="Y156" s="542"/>
      <c r="Z156" s="542"/>
      <c r="AA156" s="542"/>
      <c r="AB156" s="542"/>
      <c r="AC156" s="542"/>
      <c r="AD156" s="542"/>
      <c r="AE156" s="542"/>
      <c r="AF156" s="542"/>
      <c r="AG156" s="542"/>
      <c r="AH156" s="542"/>
      <c r="AI156" s="542"/>
      <c r="AJ156" s="542"/>
      <c r="AK156" s="542"/>
      <c r="AL156" s="542"/>
      <c r="AM156" s="542"/>
      <c r="AN156" s="542"/>
      <c r="AO156" s="568"/>
      <c r="AP156" s="542"/>
      <c r="AQ156" s="542"/>
      <c r="AR156" s="542"/>
      <c r="AS156" s="542"/>
      <c r="AT156" s="542"/>
      <c r="AU156" s="542"/>
      <c r="AV156" s="542"/>
      <c r="AW156" s="542"/>
      <c r="AX156" s="542"/>
      <c r="AY156" s="542"/>
      <c r="AZ156" s="542"/>
      <c r="BA156" s="542"/>
      <c r="BB156" s="542"/>
      <c r="BC156" s="542"/>
      <c r="BD156" s="542"/>
      <c r="BE156" s="542"/>
      <c r="BF156" s="542"/>
      <c r="BG156" s="542"/>
      <c r="BH156" s="542"/>
      <c r="BI156" s="542"/>
      <c r="BJ156" s="542"/>
      <c r="BK156" s="542"/>
      <c r="BL156" s="542"/>
      <c r="BM156" s="542"/>
      <c r="BN156" s="542"/>
      <c r="BO156" s="542"/>
      <c r="BP156" s="542"/>
      <c r="BQ156" s="542"/>
      <c r="BR156" s="542"/>
      <c r="BS156" s="542"/>
      <c r="BT156" s="542"/>
      <c r="BU156" s="542"/>
      <c r="BV156" s="542"/>
      <c r="BW156" s="542"/>
      <c r="BX156" s="542"/>
      <c r="BY156" s="542"/>
      <c r="BZ156" s="542"/>
      <c r="CA156" s="542"/>
      <c r="CB156" s="542"/>
      <c r="CC156" s="542"/>
      <c r="CD156" s="542"/>
    </row>
    <row r="157" spans="1:82" ht="17.399999999999999" x14ac:dyDescent="0.3">
      <c r="A157" s="545"/>
      <c r="B157" s="542"/>
      <c r="C157" s="542"/>
      <c r="D157" s="568"/>
      <c r="E157" s="542"/>
      <c r="F157" s="542"/>
      <c r="G157" s="567"/>
      <c r="H157" s="567"/>
      <c r="I157" s="542"/>
      <c r="J157" s="542"/>
      <c r="K157" s="542"/>
      <c r="L157" s="542"/>
      <c r="M157" s="542"/>
      <c r="N157" s="542"/>
      <c r="O157" s="542"/>
      <c r="P157" s="542"/>
      <c r="Q157" s="542"/>
      <c r="R157" s="542"/>
      <c r="S157" s="542"/>
      <c r="T157" s="542"/>
      <c r="U157" s="542"/>
      <c r="V157" s="542"/>
      <c r="W157" s="542"/>
      <c r="X157" s="542"/>
      <c r="Y157" s="542"/>
      <c r="Z157" s="542"/>
      <c r="AA157" s="542"/>
      <c r="AB157" s="542"/>
      <c r="AC157" s="542"/>
      <c r="AD157" s="542"/>
      <c r="AE157" s="542"/>
      <c r="AF157" s="542"/>
      <c r="AG157" s="542"/>
      <c r="AH157" s="542"/>
      <c r="AI157" s="542"/>
      <c r="AJ157" s="542"/>
      <c r="AK157" s="542"/>
      <c r="AL157" s="542"/>
      <c r="AM157" s="542"/>
      <c r="AN157" s="542"/>
      <c r="AO157" s="568"/>
      <c r="AP157" s="542"/>
      <c r="AQ157" s="542"/>
      <c r="AR157" s="542"/>
      <c r="AS157" s="542"/>
      <c r="AT157" s="542"/>
      <c r="AU157" s="542"/>
      <c r="AV157" s="542"/>
      <c r="AW157" s="542"/>
      <c r="AX157" s="542"/>
      <c r="AY157" s="542"/>
      <c r="AZ157" s="542"/>
      <c r="BA157" s="542"/>
      <c r="BB157" s="542"/>
      <c r="BC157" s="542"/>
      <c r="BD157" s="542"/>
      <c r="BE157" s="542"/>
      <c r="BF157" s="542"/>
      <c r="BG157" s="542"/>
      <c r="BH157" s="542"/>
      <c r="BI157" s="542"/>
      <c r="BJ157" s="542"/>
      <c r="BK157" s="542"/>
      <c r="BL157" s="542"/>
      <c r="BM157" s="542"/>
      <c r="BN157" s="542"/>
      <c r="BO157" s="542"/>
      <c r="BP157" s="542"/>
      <c r="BQ157" s="542"/>
      <c r="BR157" s="542"/>
      <c r="BS157" s="542"/>
      <c r="BT157" s="542"/>
      <c r="BU157" s="542"/>
      <c r="BV157" s="542"/>
      <c r="BW157" s="542"/>
      <c r="BX157" s="542"/>
      <c r="BY157" s="542"/>
      <c r="BZ157" s="542"/>
      <c r="CA157" s="542"/>
      <c r="CB157" s="542"/>
      <c r="CC157" s="542"/>
      <c r="CD157" s="542"/>
    </row>
    <row r="158" spans="1:82" ht="17.399999999999999" x14ac:dyDescent="0.3">
      <c r="A158" s="545"/>
      <c r="B158" s="542"/>
      <c r="C158" s="542"/>
      <c r="D158" s="568"/>
      <c r="E158" s="542"/>
      <c r="F158" s="542"/>
      <c r="G158" s="567"/>
      <c r="H158" s="567"/>
      <c r="I158" s="542"/>
      <c r="J158" s="542"/>
      <c r="K158" s="542"/>
      <c r="L158" s="542"/>
      <c r="M158" s="542"/>
      <c r="N158" s="542"/>
      <c r="O158" s="542"/>
      <c r="P158" s="542"/>
      <c r="Q158" s="542"/>
      <c r="R158" s="542"/>
      <c r="S158" s="542"/>
      <c r="T158" s="542"/>
      <c r="U158" s="542"/>
      <c r="V158" s="542"/>
      <c r="W158" s="542"/>
      <c r="X158" s="542"/>
      <c r="Y158" s="542"/>
      <c r="Z158" s="542"/>
      <c r="AA158" s="542"/>
      <c r="AB158" s="542"/>
      <c r="AC158" s="542"/>
      <c r="AD158" s="542"/>
      <c r="AE158" s="542"/>
      <c r="AF158" s="542"/>
      <c r="AG158" s="542"/>
      <c r="AH158" s="542"/>
      <c r="AI158" s="542"/>
      <c r="AJ158" s="542"/>
      <c r="AK158" s="542"/>
      <c r="AL158" s="542"/>
      <c r="AM158" s="542"/>
      <c r="AN158" s="542"/>
      <c r="AO158" s="568"/>
      <c r="AP158" s="542"/>
      <c r="AQ158" s="542"/>
      <c r="AR158" s="542"/>
      <c r="AS158" s="542"/>
      <c r="AT158" s="542"/>
      <c r="AU158" s="542"/>
      <c r="AV158" s="542"/>
      <c r="AW158" s="542"/>
      <c r="AX158" s="542"/>
      <c r="AY158" s="542"/>
      <c r="AZ158" s="542"/>
      <c r="BA158" s="542"/>
      <c r="BB158" s="542"/>
      <c r="BC158" s="542"/>
      <c r="BD158" s="542"/>
      <c r="BE158" s="542"/>
      <c r="BF158" s="542"/>
      <c r="BG158" s="542"/>
      <c r="BH158" s="542"/>
      <c r="BI158" s="542"/>
      <c r="BJ158" s="542"/>
      <c r="BK158" s="542"/>
      <c r="BL158" s="542"/>
      <c r="BM158" s="542"/>
      <c r="BN158" s="542"/>
      <c r="BO158" s="542"/>
      <c r="BP158" s="542"/>
      <c r="BQ158" s="542"/>
      <c r="BR158" s="542"/>
      <c r="BS158" s="542"/>
      <c r="BT158" s="542"/>
      <c r="BU158" s="542"/>
      <c r="BV158" s="542"/>
      <c r="BW158" s="542"/>
      <c r="BX158" s="542"/>
      <c r="BY158" s="542"/>
      <c r="BZ158" s="542"/>
      <c r="CA158" s="542"/>
      <c r="CB158" s="542"/>
      <c r="CC158" s="542"/>
      <c r="CD158" s="542"/>
    </row>
    <row r="159" spans="1:82" ht="17.399999999999999" x14ac:dyDescent="0.3">
      <c r="A159" s="545"/>
      <c r="B159" s="542"/>
      <c r="C159" s="542"/>
      <c r="D159" s="568"/>
      <c r="E159" s="542"/>
      <c r="F159" s="542"/>
      <c r="G159" s="567"/>
      <c r="H159" s="567"/>
      <c r="I159" s="542"/>
      <c r="J159" s="542"/>
      <c r="K159" s="542"/>
      <c r="L159" s="542"/>
      <c r="M159" s="542"/>
      <c r="N159" s="542"/>
      <c r="O159" s="542"/>
      <c r="P159" s="542"/>
      <c r="Q159" s="542"/>
      <c r="R159" s="542"/>
      <c r="S159" s="542"/>
      <c r="T159" s="542"/>
      <c r="U159" s="542"/>
      <c r="V159" s="542"/>
      <c r="W159" s="542"/>
      <c r="X159" s="542"/>
      <c r="Y159" s="542"/>
      <c r="Z159" s="542"/>
      <c r="AA159" s="542"/>
      <c r="AB159" s="542"/>
      <c r="AC159" s="542"/>
      <c r="AD159" s="542"/>
      <c r="AE159" s="542"/>
      <c r="AF159" s="542"/>
      <c r="AG159" s="542"/>
      <c r="AH159" s="542"/>
      <c r="AI159" s="542"/>
      <c r="AJ159" s="542"/>
      <c r="AK159" s="542"/>
      <c r="AL159" s="542"/>
      <c r="AM159" s="542"/>
      <c r="AN159" s="542"/>
      <c r="AO159" s="568"/>
      <c r="AP159" s="542"/>
      <c r="AQ159" s="542"/>
      <c r="AR159" s="542"/>
      <c r="AS159" s="542"/>
      <c r="AT159" s="542"/>
      <c r="AU159" s="542"/>
      <c r="AV159" s="542"/>
      <c r="AW159" s="542"/>
      <c r="AX159" s="542"/>
      <c r="AY159" s="542"/>
      <c r="AZ159" s="542"/>
      <c r="BA159" s="542"/>
      <c r="BB159" s="542"/>
      <c r="BC159" s="542"/>
      <c r="BD159" s="542"/>
      <c r="BE159" s="542"/>
      <c r="BF159" s="542"/>
      <c r="BG159" s="542"/>
      <c r="BH159" s="542"/>
      <c r="BI159" s="542"/>
      <c r="BJ159" s="542"/>
      <c r="BK159" s="542"/>
      <c r="BL159" s="542"/>
      <c r="BM159" s="542"/>
      <c r="BN159" s="542"/>
      <c r="BO159" s="542"/>
      <c r="BP159" s="542"/>
      <c r="BQ159" s="542"/>
      <c r="BR159" s="542"/>
      <c r="BS159" s="542"/>
      <c r="BT159" s="542"/>
      <c r="BU159" s="542"/>
      <c r="BV159" s="542"/>
      <c r="BW159" s="542"/>
      <c r="BX159" s="542"/>
      <c r="BY159" s="542"/>
      <c r="BZ159" s="542"/>
      <c r="CA159" s="542"/>
      <c r="CB159" s="542"/>
      <c r="CC159" s="542"/>
      <c r="CD159" s="542"/>
    </row>
    <row r="160" spans="1:82" ht="17.399999999999999" x14ac:dyDescent="0.3">
      <c r="A160" s="545"/>
      <c r="B160" s="542"/>
      <c r="C160" s="542"/>
      <c r="D160" s="568"/>
      <c r="E160" s="542"/>
      <c r="F160" s="542"/>
      <c r="G160" s="567"/>
      <c r="H160" s="567"/>
      <c r="I160" s="542"/>
      <c r="J160" s="542"/>
      <c r="K160" s="542"/>
      <c r="L160" s="542"/>
      <c r="M160" s="542"/>
      <c r="N160" s="542"/>
      <c r="O160" s="542"/>
      <c r="P160" s="542"/>
      <c r="Q160" s="542"/>
      <c r="R160" s="542"/>
      <c r="S160" s="542"/>
      <c r="T160" s="542"/>
      <c r="U160" s="542"/>
      <c r="V160" s="542"/>
      <c r="W160" s="542"/>
      <c r="X160" s="542"/>
      <c r="Y160" s="542"/>
      <c r="Z160" s="542"/>
      <c r="AA160" s="542"/>
      <c r="AB160" s="542"/>
      <c r="AC160" s="542"/>
      <c r="AD160" s="542"/>
      <c r="AE160" s="542"/>
      <c r="AF160" s="542"/>
      <c r="AG160" s="542"/>
      <c r="AH160" s="542"/>
      <c r="AI160" s="542"/>
      <c r="AJ160" s="542"/>
      <c r="AK160" s="542"/>
      <c r="AL160" s="542"/>
      <c r="AM160" s="542"/>
      <c r="AN160" s="542"/>
      <c r="AO160" s="568"/>
      <c r="AP160" s="542"/>
      <c r="AQ160" s="542"/>
      <c r="AR160" s="542"/>
      <c r="AS160" s="542"/>
      <c r="AT160" s="542"/>
      <c r="AU160" s="542"/>
      <c r="AV160" s="542"/>
      <c r="AW160" s="542"/>
      <c r="AX160" s="542"/>
      <c r="AY160" s="542"/>
      <c r="AZ160" s="542"/>
      <c r="BA160" s="542"/>
      <c r="BB160" s="542"/>
      <c r="BC160" s="542"/>
      <c r="BD160" s="542"/>
      <c r="BE160" s="542"/>
      <c r="BF160" s="542"/>
      <c r="BG160" s="542"/>
      <c r="BH160" s="542"/>
      <c r="BI160" s="542"/>
      <c r="BJ160" s="542"/>
      <c r="BK160" s="542"/>
      <c r="BL160" s="542"/>
      <c r="BM160" s="542"/>
      <c r="BN160" s="542"/>
      <c r="BO160" s="542"/>
      <c r="BP160" s="542"/>
      <c r="BQ160" s="542"/>
      <c r="BR160" s="542"/>
      <c r="BS160" s="542"/>
      <c r="BT160" s="542"/>
      <c r="BU160" s="542"/>
      <c r="BV160" s="542"/>
      <c r="BW160" s="542"/>
      <c r="BX160" s="542"/>
      <c r="BY160" s="542"/>
      <c r="BZ160" s="542"/>
      <c r="CA160" s="542"/>
      <c r="CB160" s="542"/>
      <c r="CC160" s="542"/>
      <c r="CD160" s="542"/>
    </row>
    <row r="161" spans="1:82" ht="17.399999999999999" x14ac:dyDescent="0.3">
      <c r="A161" s="545"/>
      <c r="B161" s="542"/>
      <c r="C161" s="542"/>
      <c r="D161" s="568"/>
      <c r="E161" s="542"/>
      <c r="F161" s="542"/>
      <c r="G161" s="567"/>
      <c r="H161" s="567"/>
      <c r="I161" s="542"/>
      <c r="J161" s="542"/>
      <c r="K161" s="542"/>
      <c r="L161" s="542"/>
      <c r="M161" s="542"/>
      <c r="N161" s="542"/>
      <c r="O161" s="542"/>
      <c r="P161" s="542"/>
      <c r="Q161" s="542"/>
      <c r="R161" s="542"/>
      <c r="S161" s="542"/>
      <c r="T161" s="542"/>
      <c r="U161" s="542"/>
      <c r="V161" s="542"/>
      <c r="W161" s="542"/>
      <c r="X161" s="542"/>
      <c r="Y161" s="542"/>
      <c r="Z161" s="542"/>
      <c r="AA161" s="542"/>
      <c r="AB161" s="542"/>
      <c r="AC161" s="542"/>
      <c r="AD161" s="542"/>
      <c r="AE161" s="542"/>
      <c r="AF161" s="542"/>
      <c r="AG161" s="542"/>
      <c r="AH161" s="542"/>
      <c r="AI161" s="542"/>
      <c r="AJ161" s="542"/>
      <c r="AK161" s="542"/>
      <c r="AL161" s="542"/>
      <c r="AM161" s="542"/>
      <c r="AN161" s="542"/>
      <c r="AO161" s="568"/>
      <c r="AP161" s="542"/>
      <c r="AQ161" s="542"/>
      <c r="AR161" s="542"/>
      <c r="AS161" s="542"/>
      <c r="AT161" s="542"/>
      <c r="AU161" s="542"/>
      <c r="AV161" s="542"/>
      <c r="AW161" s="542"/>
      <c r="AX161" s="542"/>
      <c r="AY161" s="542"/>
      <c r="AZ161" s="542"/>
      <c r="BA161" s="542"/>
      <c r="BB161" s="542"/>
      <c r="BC161" s="542"/>
      <c r="BD161" s="542"/>
      <c r="BE161" s="542"/>
      <c r="BF161" s="542"/>
      <c r="BG161" s="542"/>
      <c r="BH161" s="542"/>
      <c r="BI161" s="542"/>
      <c r="BJ161" s="542"/>
      <c r="BK161" s="542"/>
      <c r="BL161" s="542"/>
      <c r="BM161" s="542"/>
      <c r="BN161" s="542"/>
      <c r="BO161" s="542"/>
      <c r="BP161" s="542"/>
      <c r="BQ161" s="542"/>
      <c r="BR161" s="542"/>
      <c r="BS161" s="542"/>
      <c r="BT161" s="542"/>
      <c r="BU161" s="542"/>
      <c r="BV161" s="542"/>
      <c r="BW161" s="542"/>
      <c r="BX161" s="542"/>
      <c r="BY161" s="542"/>
      <c r="BZ161" s="542"/>
      <c r="CA161" s="542"/>
      <c r="CB161" s="542"/>
      <c r="CC161" s="542"/>
      <c r="CD161" s="542"/>
    </row>
    <row r="162" spans="1:82" ht="17.399999999999999" x14ac:dyDescent="0.3">
      <c r="A162" s="545"/>
      <c r="B162" s="542"/>
      <c r="C162" s="542"/>
      <c r="D162" s="568"/>
      <c r="E162" s="542"/>
      <c r="F162" s="542"/>
      <c r="G162" s="567"/>
      <c r="H162" s="567"/>
      <c r="I162" s="542"/>
      <c r="J162" s="542"/>
      <c r="K162" s="542"/>
      <c r="L162" s="542"/>
      <c r="M162" s="542"/>
      <c r="N162" s="542"/>
      <c r="O162" s="542"/>
      <c r="P162" s="542"/>
      <c r="Q162" s="542"/>
      <c r="R162" s="542"/>
      <c r="S162" s="542"/>
      <c r="T162" s="542"/>
      <c r="U162" s="542"/>
      <c r="V162" s="542"/>
      <c r="W162" s="542"/>
      <c r="X162" s="542"/>
      <c r="Y162" s="542"/>
      <c r="Z162" s="542"/>
      <c r="AA162" s="542"/>
      <c r="AB162" s="542"/>
      <c r="AC162" s="542"/>
      <c r="AD162" s="542"/>
      <c r="AE162" s="542"/>
      <c r="AF162" s="542"/>
      <c r="AG162" s="542"/>
      <c r="AH162" s="542"/>
      <c r="AI162" s="542"/>
      <c r="AJ162" s="542"/>
      <c r="AK162" s="542"/>
      <c r="AL162" s="542"/>
      <c r="AM162" s="542"/>
      <c r="AN162" s="542"/>
      <c r="AO162" s="568"/>
      <c r="AP162" s="542"/>
      <c r="AQ162" s="542"/>
      <c r="AR162" s="542"/>
      <c r="AS162" s="542"/>
      <c r="AT162" s="542"/>
      <c r="AU162" s="542"/>
      <c r="AV162" s="542"/>
      <c r="AW162" s="542"/>
      <c r="AX162" s="542"/>
      <c r="AY162" s="542"/>
      <c r="AZ162" s="542"/>
      <c r="BA162" s="542"/>
      <c r="BB162" s="542"/>
      <c r="BC162" s="542"/>
      <c r="BD162" s="542"/>
      <c r="BE162" s="542"/>
      <c r="BF162" s="542"/>
      <c r="BG162" s="542"/>
      <c r="BH162" s="542"/>
      <c r="BI162" s="542"/>
      <c r="BJ162" s="542"/>
      <c r="BK162" s="542"/>
      <c r="BL162" s="542"/>
      <c r="BM162" s="542"/>
      <c r="BN162" s="542"/>
      <c r="BO162" s="542"/>
      <c r="BP162" s="542"/>
      <c r="BQ162" s="542"/>
      <c r="BR162" s="542"/>
      <c r="BS162" s="542"/>
      <c r="BT162" s="542"/>
      <c r="BU162" s="542"/>
      <c r="BV162" s="542"/>
      <c r="BW162" s="542"/>
      <c r="BX162" s="542"/>
      <c r="BY162" s="542"/>
      <c r="BZ162" s="542"/>
      <c r="CA162" s="542"/>
      <c r="CB162" s="542"/>
      <c r="CC162" s="542"/>
      <c r="CD162" s="542"/>
    </row>
    <row r="163" spans="1:82" ht="17.399999999999999" x14ac:dyDescent="0.3">
      <c r="A163" s="545"/>
      <c r="B163" s="542"/>
      <c r="C163" s="542"/>
      <c r="D163" s="568"/>
      <c r="E163" s="542"/>
      <c r="F163" s="542"/>
      <c r="G163" s="567"/>
      <c r="H163" s="567"/>
      <c r="I163" s="542"/>
      <c r="J163" s="542"/>
      <c r="K163" s="542"/>
      <c r="L163" s="542"/>
      <c r="M163" s="542"/>
      <c r="N163" s="542"/>
      <c r="O163" s="542"/>
      <c r="P163" s="542"/>
      <c r="Q163" s="542"/>
      <c r="R163" s="542"/>
      <c r="S163" s="542"/>
      <c r="T163" s="542"/>
      <c r="U163" s="542"/>
      <c r="V163" s="542"/>
      <c r="W163" s="542"/>
      <c r="X163" s="542"/>
      <c r="Y163" s="542"/>
      <c r="Z163" s="542"/>
      <c r="AA163" s="542"/>
      <c r="AB163" s="542"/>
      <c r="AC163" s="542"/>
      <c r="AD163" s="542"/>
      <c r="AE163" s="542"/>
      <c r="AF163" s="542"/>
      <c r="AG163" s="542"/>
      <c r="AH163" s="542"/>
      <c r="AI163" s="542"/>
      <c r="AJ163" s="542"/>
      <c r="AK163" s="542"/>
      <c r="AL163" s="542"/>
      <c r="AM163" s="542"/>
      <c r="AN163" s="542"/>
      <c r="AO163" s="568"/>
      <c r="AP163" s="542"/>
      <c r="AQ163" s="542"/>
      <c r="AR163" s="542"/>
      <c r="AS163" s="542"/>
      <c r="AT163" s="542"/>
      <c r="AU163" s="542"/>
      <c r="AV163" s="542"/>
      <c r="AW163" s="542"/>
      <c r="AX163" s="542"/>
      <c r="AY163" s="542"/>
      <c r="AZ163" s="542"/>
      <c r="BA163" s="542"/>
      <c r="BB163" s="542"/>
      <c r="BC163" s="542"/>
      <c r="BD163" s="542"/>
      <c r="BE163" s="542"/>
      <c r="BF163" s="542"/>
      <c r="BG163" s="542"/>
      <c r="BH163" s="542"/>
      <c r="BI163" s="542"/>
      <c r="BJ163" s="542"/>
      <c r="BK163" s="542"/>
      <c r="BL163" s="542"/>
      <c r="BM163" s="542"/>
      <c r="BN163" s="542"/>
      <c r="BO163" s="542"/>
      <c r="BP163" s="542"/>
      <c r="BQ163" s="542"/>
      <c r="BR163" s="542"/>
      <c r="BS163" s="542"/>
      <c r="BT163" s="542"/>
      <c r="BU163" s="542"/>
      <c r="BV163" s="542"/>
      <c r="BW163" s="542"/>
      <c r="BX163" s="542"/>
      <c r="BY163" s="542"/>
      <c r="BZ163" s="542"/>
      <c r="CA163" s="542"/>
      <c r="CB163" s="542"/>
      <c r="CC163" s="542"/>
      <c r="CD163" s="542"/>
    </row>
    <row r="164" spans="1:82" ht="17.399999999999999" x14ac:dyDescent="0.3">
      <c r="A164" s="545"/>
      <c r="B164" s="542"/>
      <c r="C164" s="542"/>
      <c r="D164" s="568"/>
      <c r="E164" s="542"/>
      <c r="F164" s="542"/>
      <c r="G164" s="567"/>
      <c r="H164" s="567"/>
      <c r="I164" s="542"/>
      <c r="J164" s="542"/>
      <c r="K164" s="542"/>
      <c r="L164" s="542"/>
      <c r="M164" s="542"/>
      <c r="N164" s="542"/>
      <c r="O164" s="542"/>
      <c r="P164" s="542"/>
      <c r="Q164" s="542"/>
      <c r="R164" s="542"/>
      <c r="S164" s="542"/>
      <c r="T164" s="542"/>
      <c r="U164" s="542"/>
      <c r="V164" s="542"/>
      <c r="W164" s="542"/>
      <c r="X164" s="542"/>
      <c r="Y164" s="542"/>
      <c r="Z164" s="542"/>
      <c r="AA164" s="542"/>
      <c r="AB164" s="542"/>
      <c r="AC164" s="542"/>
      <c r="AD164" s="542"/>
      <c r="AE164" s="542"/>
      <c r="AF164" s="542"/>
      <c r="AG164" s="542"/>
      <c r="AH164" s="542"/>
      <c r="AI164" s="542"/>
      <c r="AJ164" s="542"/>
      <c r="AK164" s="542"/>
      <c r="AL164" s="542"/>
      <c r="AM164" s="542"/>
      <c r="AN164" s="542"/>
      <c r="AO164" s="568"/>
      <c r="AP164" s="542"/>
      <c r="AQ164" s="542"/>
      <c r="AR164" s="542"/>
      <c r="AS164" s="542"/>
      <c r="AT164" s="542"/>
      <c r="AU164" s="542"/>
      <c r="AV164" s="542"/>
      <c r="AW164" s="542"/>
      <c r="AX164" s="542"/>
      <c r="AY164" s="542"/>
      <c r="AZ164" s="542"/>
      <c r="BA164" s="542"/>
      <c r="BB164" s="542"/>
      <c r="BC164" s="542"/>
      <c r="BD164" s="542"/>
      <c r="BE164" s="542"/>
      <c r="BF164" s="542"/>
      <c r="BG164" s="542"/>
      <c r="BH164" s="542"/>
      <c r="BI164" s="542"/>
      <c r="BJ164" s="542"/>
      <c r="BK164" s="542"/>
      <c r="BL164" s="542"/>
      <c r="BM164" s="542"/>
      <c r="BN164" s="542"/>
      <c r="BO164" s="542"/>
      <c r="BP164" s="542"/>
      <c r="BQ164" s="542"/>
      <c r="BR164" s="542"/>
      <c r="BS164" s="542"/>
      <c r="BT164" s="542"/>
      <c r="BU164" s="542"/>
      <c r="BV164" s="542"/>
      <c r="BW164" s="542"/>
      <c r="BX164" s="542"/>
      <c r="BY164" s="542"/>
      <c r="BZ164" s="542"/>
      <c r="CA164" s="542"/>
      <c r="CB164" s="542"/>
      <c r="CC164" s="542"/>
      <c r="CD164" s="542"/>
    </row>
    <row r="165" spans="1:82" ht="17.399999999999999" x14ac:dyDescent="0.3">
      <c r="A165" s="545"/>
      <c r="B165" s="542"/>
      <c r="C165" s="542"/>
      <c r="D165" s="568"/>
      <c r="E165" s="542"/>
      <c r="F165" s="542"/>
      <c r="G165" s="567"/>
      <c r="H165" s="567"/>
      <c r="I165" s="542"/>
      <c r="J165" s="542"/>
      <c r="K165" s="542"/>
      <c r="L165" s="542"/>
      <c r="M165" s="542"/>
      <c r="N165" s="542"/>
      <c r="O165" s="542"/>
      <c r="P165" s="542"/>
      <c r="Q165" s="542"/>
      <c r="R165" s="542"/>
      <c r="S165" s="542"/>
      <c r="T165" s="542"/>
      <c r="U165" s="542"/>
      <c r="V165" s="542"/>
      <c r="W165" s="542"/>
      <c r="X165" s="542"/>
      <c r="Y165" s="542"/>
      <c r="Z165" s="542"/>
      <c r="AA165" s="542"/>
      <c r="AB165" s="542"/>
      <c r="AC165" s="542"/>
      <c r="AD165" s="542"/>
      <c r="AE165" s="542"/>
      <c r="AF165" s="542"/>
      <c r="AG165" s="542"/>
      <c r="AH165" s="542"/>
      <c r="AI165" s="542"/>
      <c r="AJ165" s="542"/>
      <c r="AK165" s="542"/>
      <c r="AL165" s="542"/>
      <c r="AM165" s="542"/>
      <c r="AN165" s="542"/>
      <c r="AO165" s="568"/>
      <c r="AP165" s="542"/>
      <c r="AQ165" s="542"/>
      <c r="AR165" s="542"/>
      <c r="AS165" s="542"/>
      <c r="AT165" s="542"/>
      <c r="AU165" s="542"/>
      <c r="AV165" s="542"/>
      <c r="AW165" s="542"/>
      <c r="AX165" s="542"/>
      <c r="AY165" s="542"/>
      <c r="AZ165" s="542"/>
      <c r="BA165" s="542"/>
      <c r="BB165" s="542"/>
      <c r="BC165" s="542"/>
      <c r="BD165" s="542"/>
      <c r="BE165" s="542"/>
      <c r="BF165" s="542"/>
      <c r="BG165" s="542"/>
      <c r="BH165" s="542"/>
      <c r="BI165" s="542"/>
      <c r="BJ165" s="542"/>
      <c r="BK165" s="542"/>
      <c r="BL165" s="542"/>
      <c r="BM165" s="542"/>
      <c r="BN165" s="542"/>
      <c r="BO165" s="542"/>
      <c r="BP165" s="542"/>
      <c r="BQ165" s="542"/>
      <c r="BR165" s="542"/>
      <c r="BS165" s="542"/>
      <c r="BT165" s="542"/>
      <c r="BU165" s="542"/>
      <c r="BV165" s="542"/>
      <c r="BW165" s="542"/>
      <c r="BX165" s="542"/>
      <c r="BY165" s="542"/>
      <c r="BZ165" s="542"/>
      <c r="CA165" s="542"/>
      <c r="CB165" s="542"/>
      <c r="CC165" s="542"/>
      <c r="CD165" s="542"/>
    </row>
    <row r="166" spans="1:82" ht="17.399999999999999" x14ac:dyDescent="0.3">
      <c r="A166" s="545"/>
      <c r="B166" s="542"/>
      <c r="C166" s="542"/>
      <c r="D166" s="568"/>
      <c r="E166" s="542"/>
      <c r="F166" s="542"/>
      <c r="G166" s="567"/>
      <c r="H166" s="567"/>
      <c r="I166" s="542"/>
      <c r="J166" s="542"/>
      <c r="K166" s="542"/>
      <c r="L166" s="542"/>
      <c r="M166" s="542"/>
      <c r="N166" s="542"/>
      <c r="O166" s="542"/>
      <c r="P166" s="542"/>
      <c r="Q166" s="542"/>
      <c r="R166" s="542"/>
      <c r="S166" s="542"/>
      <c r="T166" s="542"/>
      <c r="U166" s="542"/>
      <c r="V166" s="542"/>
      <c r="W166" s="542"/>
      <c r="X166" s="542"/>
      <c r="Y166" s="542"/>
      <c r="Z166" s="542"/>
      <c r="AA166" s="542"/>
      <c r="AB166" s="542"/>
      <c r="AC166" s="542"/>
      <c r="AD166" s="542"/>
      <c r="AE166" s="542"/>
      <c r="AF166" s="542"/>
      <c r="AG166" s="542"/>
      <c r="AH166" s="542"/>
      <c r="AI166" s="542"/>
      <c r="AJ166" s="542"/>
      <c r="AK166" s="542"/>
      <c r="AL166" s="542"/>
      <c r="AM166" s="542"/>
      <c r="AN166" s="542"/>
      <c r="AO166" s="568"/>
      <c r="AP166" s="542"/>
      <c r="AQ166" s="542"/>
      <c r="AR166" s="542"/>
      <c r="AS166" s="542"/>
      <c r="AT166" s="542"/>
      <c r="AU166" s="542"/>
      <c r="AV166" s="542"/>
      <c r="AW166" s="542"/>
      <c r="AX166" s="542"/>
      <c r="AY166" s="542"/>
      <c r="AZ166" s="542"/>
      <c r="BA166" s="542"/>
      <c r="BB166" s="542"/>
      <c r="BC166" s="542"/>
      <c r="BD166" s="542"/>
      <c r="BE166" s="542"/>
      <c r="BF166" s="542"/>
      <c r="BG166" s="542"/>
      <c r="BH166" s="542"/>
      <c r="BI166" s="542"/>
      <c r="BJ166" s="542"/>
      <c r="BK166" s="542"/>
      <c r="BL166" s="542"/>
      <c r="BM166" s="542"/>
      <c r="BN166" s="542"/>
      <c r="BO166" s="542"/>
      <c r="BP166" s="542"/>
      <c r="BQ166" s="542"/>
      <c r="BR166" s="542"/>
      <c r="BS166" s="542"/>
      <c r="BT166" s="542"/>
      <c r="BU166" s="542"/>
      <c r="BV166" s="542"/>
      <c r="BW166" s="542"/>
      <c r="BX166" s="542"/>
      <c r="BY166" s="542"/>
      <c r="BZ166" s="542"/>
      <c r="CA166" s="542"/>
      <c r="CB166" s="542"/>
      <c r="CC166" s="542"/>
      <c r="CD166" s="542"/>
    </row>
    <row r="167" spans="1:82" ht="17.399999999999999" x14ac:dyDescent="0.3">
      <c r="A167" s="545"/>
      <c r="B167" s="542"/>
      <c r="C167" s="542"/>
      <c r="D167" s="568"/>
      <c r="E167" s="542"/>
      <c r="F167" s="542"/>
      <c r="G167" s="567"/>
      <c r="H167" s="567"/>
      <c r="I167" s="542"/>
      <c r="J167" s="542"/>
      <c r="K167" s="542"/>
      <c r="L167" s="542"/>
      <c r="M167" s="542"/>
      <c r="N167" s="542"/>
      <c r="O167" s="542"/>
      <c r="P167" s="542"/>
      <c r="Q167" s="542"/>
      <c r="R167" s="542"/>
      <c r="S167" s="542"/>
      <c r="T167" s="542"/>
      <c r="U167" s="542"/>
      <c r="V167" s="542"/>
      <c r="W167" s="542"/>
      <c r="X167" s="542"/>
      <c r="Y167" s="542"/>
      <c r="Z167" s="542"/>
      <c r="AA167" s="542"/>
      <c r="AB167" s="542"/>
      <c r="AC167" s="542"/>
      <c r="AD167" s="542"/>
      <c r="AE167" s="542"/>
      <c r="AF167" s="542"/>
      <c r="AG167" s="542"/>
      <c r="AH167" s="542"/>
      <c r="AI167" s="542"/>
      <c r="AJ167" s="542"/>
      <c r="AK167" s="542"/>
      <c r="AL167" s="542"/>
      <c r="AM167" s="542"/>
      <c r="AN167" s="542"/>
      <c r="AO167" s="568"/>
      <c r="AP167" s="542"/>
      <c r="AQ167" s="542"/>
      <c r="AR167" s="542"/>
      <c r="AS167" s="542"/>
      <c r="AT167" s="542"/>
      <c r="AU167" s="542"/>
      <c r="AV167" s="542"/>
      <c r="AW167" s="542"/>
      <c r="AX167" s="542"/>
      <c r="AY167" s="542"/>
      <c r="AZ167" s="542"/>
      <c r="BA167" s="542"/>
      <c r="BB167" s="542"/>
      <c r="BC167" s="542"/>
      <c r="BD167" s="542"/>
      <c r="BE167" s="542"/>
      <c r="BF167" s="542"/>
      <c r="BG167" s="542"/>
      <c r="BH167" s="542"/>
      <c r="BI167" s="542"/>
      <c r="BJ167" s="542"/>
      <c r="BK167" s="542"/>
      <c r="BL167" s="542"/>
      <c r="BM167" s="542"/>
      <c r="BN167" s="542"/>
      <c r="BO167" s="542"/>
      <c r="BP167" s="542"/>
      <c r="BQ167" s="542"/>
      <c r="BR167" s="542"/>
      <c r="BS167" s="542"/>
      <c r="BT167" s="542"/>
      <c r="BU167" s="542"/>
      <c r="BV167" s="542"/>
      <c r="BW167" s="542"/>
      <c r="BX167" s="542"/>
      <c r="BY167" s="542"/>
      <c r="BZ167" s="542"/>
      <c r="CA167" s="542"/>
      <c r="CB167" s="542"/>
      <c r="CC167" s="542"/>
      <c r="CD167" s="542"/>
    </row>
    <row r="168" spans="1:82" ht="17.399999999999999" x14ac:dyDescent="0.3">
      <c r="A168" s="545"/>
      <c r="B168" s="542"/>
      <c r="C168" s="542"/>
      <c r="D168" s="568"/>
      <c r="E168" s="542"/>
      <c r="F168" s="542"/>
      <c r="G168" s="567"/>
      <c r="H168" s="567"/>
      <c r="I168" s="542"/>
      <c r="J168" s="542"/>
      <c r="K168" s="542"/>
      <c r="L168" s="542"/>
      <c r="M168" s="542"/>
      <c r="N168" s="542"/>
      <c r="O168" s="542"/>
      <c r="P168" s="542"/>
      <c r="Q168" s="542"/>
      <c r="R168" s="542"/>
      <c r="S168" s="542"/>
      <c r="T168" s="542"/>
      <c r="U168" s="542"/>
      <c r="V168" s="542"/>
      <c r="W168" s="542"/>
      <c r="X168" s="542"/>
      <c r="Y168" s="542"/>
      <c r="Z168" s="542"/>
      <c r="AA168" s="542"/>
      <c r="AB168" s="542"/>
      <c r="AC168" s="542"/>
      <c r="AD168" s="542"/>
      <c r="AE168" s="542"/>
      <c r="AF168" s="542"/>
      <c r="AG168" s="542"/>
      <c r="AH168" s="542"/>
      <c r="AI168" s="542"/>
      <c r="AJ168" s="542"/>
      <c r="AK168" s="542"/>
      <c r="AL168" s="542"/>
      <c r="AM168" s="542"/>
      <c r="AN168" s="542"/>
      <c r="AO168" s="568"/>
      <c r="AP168" s="542"/>
      <c r="AQ168" s="542"/>
      <c r="AR168" s="542"/>
      <c r="AS168" s="542"/>
      <c r="AT168" s="542"/>
      <c r="AU168" s="542"/>
      <c r="AV168" s="542"/>
      <c r="AW168" s="542"/>
      <c r="AX168" s="542"/>
      <c r="AY168" s="542"/>
      <c r="AZ168" s="542"/>
      <c r="BA168" s="542"/>
      <c r="BB168" s="542"/>
      <c r="BC168" s="542"/>
      <c r="BD168" s="542"/>
      <c r="BE168" s="542"/>
      <c r="BF168" s="542"/>
      <c r="BG168" s="542"/>
      <c r="BH168" s="542"/>
      <c r="BI168" s="542"/>
      <c r="BJ168" s="542"/>
      <c r="BK168" s="542"/>
      <c r="BL168" s="542"/>
      <c r="BM168" s="542"/>
      <c r="BN168" s="542"/>
      <c r="BO168" s="542"/>
      <c r="BP168" s="542"/>
      <c r="BQ168" s="542"/>
      <c r="BR168" s="542"/>
      <c r="BS168" s="542"/>
      <c r="BT168" s="542"/>
      <c r="BU168" s="542"/>
      <c r="BV168" s="542"/>
      <c r="BW168" s="542"/>
      <c r="BX168" s="542"/>
      <c r="BY168" s="542"/>
      <c r="BZ168" s="542"/>
      <c r="CA168" s="542"/>
      <c r="CB168" s="542"/>
      <c r="CC168" s="542"/>
      <c r="CD168" s="542"/>
    </row>
    <row r="169" spans="1:82" ht="17.399999999999999" x14ac:dyDescent="0.3">
      <c r="A169" s="545"/>
      <c r="B169" s="542"/>
      <c r="C169" s="542"/>
      <c r="D169" s="568"/>
      <c r="E169" s="542"/>
      <c r="F169" s="542"/>
      <c r="G169" s="567"/>
      <c r="H169" s="567"/>
      <c r="I169" s="542"/>
      <c r="J169" s="542"/>
      <c r="K169" s="542"/>
      <c r="L169" s="542"/>
      <c r="M169" s="542"/>
      <c r="N169" s="542"/>
      <c r="O169" s="542"/>
      <c r="P169" s="542"/>
      <c r="Q169" s="542"/>
      <c r="R169" s="542"/>
      <c r="S169" s="542"/>
      <c r="T169" s="542"/>
      <c r="U169" s="542"/>
      <c r="V169" s="542"/>
      <c r="W169" s="542"/>
      <c r="X169" s="542"/>
      <c r="Y169" s="542"/>
      <c r="Z169" s="542"/>
      <c r="AA169" s="542"/>
      <c r="AB169" s="542"/>
      <c r="AC169" s="542"/>
      <c r="AD169" s="542"/>
      <c r="AE169" s="542"/>
      <c r="AF169" s="542"/>
      <c r="AG169" s="542"/>
      <c r="AH169" s="542"/>
      <c r="AI169" s="542"/>
      <c r="AJ169" s="542"/>
      <c r="AK169" s="542"/>
      <c r="AL169" s="542"/>
      <c r="AM169" s="542"/>
      <c r="AN169" s="542"/>
      <c r="AO169" s="568"/>
      <c r="AP169" s="542"/>
      <c r="AQ169" s="542"/>
      <c r="AR169" s="542"/>
      <c r="AS169" s="542"/>
      <c r="AT169" s="542"/>
      <c r="AU169" s="542"/>
      <c r="AV169" s="542"/>
      <c r="AW169" s="542"/>
      <c r="AX169" s="542"/>
      <c r="AY169" s="542"/>
      <c r="AZ169" s="542"/>
      <c r="BA169" s="542"/>
      <c r="BB169" s="542"/>
      <c r="BC169" s="542"/>
      <c r="BD169" s="542"/>
      <c r="BE169" s="542"/>
      <c r="BF169" s="542"/>
      <c r="BG169" s="542"/>
      <c r="BH169" s="542"/>
      <c r="BI169" s="542"/>
      <c r="BJ169" s="542"/>
      <c r="BK169" s="542"/>
      <c r="BL169" s="542"/>
      <c r="BM169" s="542"/>
      <c r="BN169" s="542"/>
      <c r="BO169" s="542"/>
      <c r="BP169" s="542"/>
      <c r="BQ169" s="542"/>
      <c r="BR169" s="542"/>
      <c r="BS169" s="542"/>
      <c r="BT169" s="542"/>
      <c r="BU169" s="542"/>
      <c r="BV169" s="542"/>
      <c r="BW169" s="542"/>
      <c r="BX169" s="542"/>
      <c r="BY169" s="542"/>
      <c r="BZ169" s="542"/>
      <c r="CA169" s="542"/>
      <c r="CB169" s="542"/>
      <c r="CC169" s="542"/>
      <c r="CD169" s="542"/>
    </row>
    <row r="170" spans="1:82" ht="17.399999999999999" x14ac:dyDescent="0.3">
      <c r="A170" s="545"/>
      <c r="B170" s="542"/>
      <c r="C170" s="542"/>
      <c r="D170" s="568"/>
      <c r="E170" s="542"/>
      <c r="F170" s="542"/>
      <c r="G170" s="567"/>
      <c r="H170" s="567"/>
      <c r="I170" s="542"/>
      <c r="J170" s="542"/>
      <c r="K170" s="542"/>
      <c r="L170" s="542"/>
      <c r="M170" s="542"/>
      <c r="N170" s="542"/>
      <c r="O170" s="542"/>
      <c r="P170" s="542"/>
      <c r="Q170" s="542"/>
      <c r="R170" s="542"/>
      <c r="S170" s="542"/>
      <c r="T170" s="542"/>
      <c r="U170" s="542"/>
      <c r="V170" s="542"/>
      <c r="W170" s="542"/>
      <c r="X170" s="542"/>
      <c r="Y170" s="542"/>
      <c r="Z170" s="542"/>
      <c r="AA170" s="542"/>
      <c r="AB170" s="542"/>
      <c r="AC170" s="542"/>
      <c r="AD170" s="542"/>
      <c r="AE170" s="542"/>
      <c r="AF170" s="542"/>
      <c r="AG170" s="542"/>
      <c r="AH170" s="542"/>
      <c r="AI170" s="542"/>
      <c r="AJ170" s="542"/>
      <c r="AK170" s="542"/>
      <c r="AL170" s="542"/>
      <c r="AM170" s="542"/>
      <c r="AN170" s="542"/>
      <c r="AO170" s="568"/>
      <c r="AP170" s="542"/>
      <c r="AQ170" s="542"/>
      <c r="AR170" s="542"/>
      <c r="AS170" s="542"/>
      <c r="AT170" s="542"/>
      <c r="AU170" s="542"/>
      <c r="AV170" s="542"/>
      <c r="AW170" s="542"/>
      <c r="AX170" s="542"/>
      <c r="AY170" s="542"/>
      <c r="AZ170" s="542"/>
      <c r="BA170" s="542"/>
      <c r="BB170" s="542"/>
      <c r="BC170" s="542"/>
      <c r="BD170" s="542"/>
      <c r="BE170" s="542"/>
      <c r="BF170" s="542"/>
      <c r="BG170" s="542"/>
      <c r="BH170" s="542"/>
      <c r="BI170" s="542"/>
      <c r="BJ170" s="542"/>
      <c r="BK170" s="542"/>
      <c r="BL170" s="542"/>
      <c r="BM170" s="542"/>
      <c r="BN170" s="542"/>
      <c r="BO170" s="542"/>
      <c r="BP170" s="542"/>
      <c r="BQ170" s="542"/>
      <c r="BR170" s="542"/>
      <c r="BS170" s="542"/>
      <c r="BT170" s="542"/>
      <c r="BU170" s="542"/>
      <c r="BV170" s="542"/>
      <c r="BW170" s="542"/>
      <c r="BX170" s="542"/>
      <c r="BY170" s="542"/>
      <c r="BZ170" s="542"/>
      <c r="CA170" s="542"/>
      <c r="CB170" s="542"/>
      <c r="CC170" s="542"/>
      <c r="CD170" s="542"/>
    </row>
    <row r="171" spans="1:82" ht="17.399999999999999" x14ac:dyDescent="0.3">
      <c r="A171" s="545"/>
      <c r="B171" s="542"/>
      <c r="C171" s="542"/>
      <c r="D171" s="568"/>
      <c r="E171" s="542"/>
      <c r="F171" s="542"/>
      <c r="G171" s="567"/>
      <c r="H171" s="567"/>
      <c r="I171" s="542"/>
      <c r="J171" s="542"/>
      <c r="K171" s="542"/>
      <c r="L171" s="542"/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2"/>
      <c r="X171" s="542"/>
      <c r="Y171" s="542"/>
      <c r="Z171" s="542"/>
      <c r="AA171" s="542"/>
      <c r="AB171" s="542"/>
      <c r="AC171" s="542"/>
      <c r="AD171" s="542"/>
      <c r="AE171" s="542"/>
      <c r="AF171" s="542"/>
      <c r="AG171" s="542"/>
      <c r="AH171" s="542"/>
      <c r="AI171" s="542"/>
      <c r="AJ171" s="542"/>
      <c r="AK171" s="542"/>
      <c r="AL171" s="542"/>
      <c r="AM171" s="542"/>
      <c r="AN171" s="542"/>
      <c r="AO171" s="568"/>
      <c r="AP171" s="542"/>
      <c r="AQ171" s="542"/>
      <c r="AR171" s="542"/>
      <c r="AS171" s="542"/>
      <c r="AT171" s="542"/>
      <c r="AU171" s="542"/>
      <c r="AV171" s="542"/>
      <c r="AW171" s="542"/>
      <c r="AX171" s="542"/>
      <c r="AY171" s="542"/>
      <c r="AZ171" s="542"/>
      <c r="BA171" s="542"/>
      <c r="BB171" s="542"/>
      <c r="BC171" s="542"/>
      <c r="BD171" s="542"/>
      <c r="BE171" s="542"/>
      <c r="BF171" s="542"/>
      <c r="BG171" s="542"/>
      <c r="BH171" s="542"/>
      <c r="BI171" s="542"/>
      <c r="BJ171" s="542"/>
      <c r="BK171" s="542"/>
      <c r="BL171" s="542"/>
      <c r="BM171" s="542"/>
      <c r="BN171" s="542"/>
      <c r="BO171" s="542"/>
      <c r="BP171" s="542"/>
      <c r="BQ171" s="542"/>
      <c r="BR171" s="542"/>
      <c r="BS171" s="542"/>
      <c r="BT171" s="542"/>
      <c r="BU171" s="542"/>
      <c r="BV171" s="542"/>
      <c r="BW171" s="542"/>
      <c r="BX171" s="542"/>
      <c r="BY171" s="542"/>
      <c r="BZ171" s="542"/>
      <c r="CA171" s="542"/>
      <c r="CB171" s="542"/>
      <c r="CC171" s="542"/>
      <c r="CD171" s="542"/>
    </row>
    <row r="172" spans="1:82" ht="17.399999999999999" x14ac:dyDescent="0.3">
      <c r="A172" s="545"/>
      <c r="B172" s="542"/>
      <c r="C172" s="542"/>
      <c r="D172" s="568"/>
      <c r="E172" s="542"/>
      <c r="F172" s="542"/>
      <c r="G172" s="567"/>
      <c r="H172" s="567"/>
      <c r="I172" s="542"/>
      <c r="J172" s="542"/>
      <c r="K172" s="542"/>
      <c r="L172" s="542"/>
      <c r="M172" s="542"/>
      <c r="N172" s="542"/>
      <c r="O172" s="542"/>
      <c r="P172" s="542"/>
      <c r="Q172" s="542"/>
      <c r="R172" s="542"/>
      <c r="S172" s="542"/>
      <c r="T172" s="542"/>
      <c r="U172" s="542"/>
      <c r="V172" s="542"/>
      <c r="W172" s="542"/>
      <c r="X172" s="542"/>
      <c r="Y172" s="542"/>
      <c r="Z172" s="542"/>
      <c r="AA172" s="542"/>
      <c r="AB172" s="542"/>
      <c r="AC172" s="542"/>
      <c r="AD172" s="542"/>
      <c r="AE172" s="542"/>
      <c r="AF172" s="542"/>
      <c r="AG172" s="542"/>
      <c r="AH172" s="542"/>
      <c r="AI172" s="542"/>
      <c r="AJ172" s="542"/>
      <c r="AK172" s="542"/>
      <c r="AL172" s="542"/>
      <c r="AM172" s="542"/>
      <c r="AN172" s="542"/>
      <c r="AO172" s="568"/>
      <c r="AP172" s="542"/>
      <c r="AQ172" s="542"/>
      <c r="AR172" s="542"/>
      <c r="AS172" s="542"/>
      <c r="AT172" s="542"/>
      <c r="AU172" s="542"/>
      <c r="AV172" s="542"/>
      <c r="AW172" s="542"/>
      <c r="AX172" s="542"/>
      <c r="AY172" s="542"/>
      <c r="AZ172" s="542"/>
      <c r="BA172" s="542"/>
      <c r="BB172" s="542"/>
      <c r="BC172" s="542"/>
      <c r="BD172" s="542"/>
      <c r="BE172" s="542"/>
      <c r="BF172" s="542"/>
      <c r="BG172" s="542"/>
      <c r="BH172" s="542"/>
      <c r="BI172" s="542"/>
      <c r="BJ172" s="542"/>
      <c r="BK172" s="542"/>
      <c r="BL172" s="542"/>
      <c r="BM172" s="542"/>
      <c r="BN172" s="542"/>
      <c r="BO172" s="542"/>
      <c r="BP172" s="542"/>
      <c r="BQ172" s="542"/>
      <c r="BR172" s="542"/>
      <c r="BS172" s="542"/>
      <c r="BT172" s="542"/>
      <c r="BU172" s="542"/>
      <c r="BV172" s="542"/>
      <c r="BW172" s="542"/>
      <c r="BX172" s="542"/>
      <c r="BY172" s="542"/>
      <c r="BZ172" s="542"/>
      <c r="CA172" s="542"/>
      <c r="CB172" s="542"/>
      <c r="CC172" s="542"/>
      <c r="CD172" s="542"/>
    </row>
    <row r="173" spans="1:82" ht="17.399999999999999" x14ac:dyDescent="0.3">
      <c r="A173" s="545"/>
      <c r="B173" s="542"/>
      <c r="C173" s="542"/>
      <c r="D173" s="568"/>
      <c r="E173" s="542"/>
      <c r="F173" s="542"/>
      <c r="G173" s="567"/>
      <c r="H173" s="567"/>
      <c r="I173" s="542"/>
      <c r="J173" s="542"/>
      <c r="K173" s="542"/>
      <c r="L173" s="542"/>
      <c r="M173" s="542"/>
      <c r="N173" s="542"/>
      <c r="O173" s="542"/>
      <c r="P173" s="542"/>
      <c r="Q173" s="542"/>
      <c r="R173" s="542"/>
      <c r="S173" s="542"/>
      <c r="T173" s="542"/>
      <c r="U173" s="542"/>
      <c r="V173" s="542"/>
      <c r="W173" s="542"/>
      <c r="X173" s="542"/>
      <c r="Y173" s="542"/>
      <c r="Z173" s="542"/>
      <c r="AA173" s="542"/>
      <c r="AB173" s="542"/>
      <c r="AC173" s="542"/>
      <c r="AD173" s="542"/>
      <c r="AE173" s="542"/>
      <c r="AF173" s="542"/>
      <c r="AG173" s="542"/>
      <c r="AH173" s="542"/>
      <c r="AI173" s="542"/>
      <c r="AJ173" s="542"/>
      <c r="AK173" s="542"/>
      <c r="AL173" s="542"/>
      <c r="AM173" s="542"/>
      <c r="AN173" s="542"/>
      <c r="AO173" s="568"/>
      <c r="AP173" s="542"/>
      <c r="AQ173" s="542"/>
      <c r="AR173" s="542"/>
      <c r="AS173" s="542"/>
      <c r="AT173" s="542"/>
      <c r="AU173" s="542"/>
      <c r="AV173" s="542"/>
      <c r="AW173" s="542"/>
      <c r="AX173" s="542"/>
      <c r="AY173" s="542"/>
      <c r="AZ173" s="542"/>
      <c r="BA173" s="542"/>
      <c r="BB173" s="542"/>
      <c r="BC173" s="542"/>
      <c r="BD173" s="542"/>
      <c r="BE173" s="542"/>
      <c r="BF173" s="542"/>
      <c r="BG173" s="542"/>
      <c r="BH173" s="542"/>
      <c r="BI173" s="542"/>
      <c r="BJ173" s="542"/>
      <c r="BK173" s="542"/>
      <c r="BL173" s="542"/>
      <c r="BM173" s="542"/>
      <c r="BN173" s="542"/>
      <c r="BO173" s="542"/>
      <c r="BP173" s="542"/>
      <c r="BQ173" s="542"/>
      <c r="BR173" s="542"/>
      <c r="BS173" s="542"/>
      <c r="BT173" s="542"/>
      <c r="BU173" s="542"/>
      <c r="BV173" s="542"/>
      <c r="BW173" s="542"/>
      <c r="BX173" s="542"/>
      <c r="BY173" s="542"/>
      <c r="BZ173" s="542"/>
      <c r="CA173" s="542"/>
      <c r="CB173" s="542"/>
      <c r="CC173" s="542"/>
      <c r="CD173" s="542"/>
    </row>
    <row r="174" spans="1:82" ht="17.399999999999999" x14ac:dyDescent="0.3">
      <c r="A174" s="545"/>
      <c r="B174" s="542"/>
      <c r="C174" s="542"/>
      <c r="D174" s="568"/>
      <c r="E174" s="542"/>
      <c r="F174" s="542"/>
      <c r="G174" s="567"/>
      <c r="H174" s="567"/>
      <c r="I174" s="542"/>
      <c r="J174" s="542"/>
      <c r="K174" s="542"/>
      <c r="L174" s="542"/>
      <c r="M174" s="542"/>
      <c r="N174" s="542"/>
      <c r="O174" s="542"/>
      <c r="P174" s="542"/>
      <c r="Q174" s="542"/>
      <c r="R174" s="542"/>
      <c r="S174" s="542"/>
      <c r="T174" s="542"/>
      <c r="U174" s="542"/>
      <c r="V174" s="542"/>
      <c r="W174" s="542"/>
      <c r="X174" s="542"/>
      <c r="Y174" s="542"/>
      <c r="Z174" s="542"/>
      <c r="AA174" s="542"/>
      <c r="AB174" s="542"/>
      <c r="AC174" s="542"/>
      <c r="AD174" s="542"/>
      <c r="AE174" s="542"/>
      <c r="AF174" s="542"/>
      <c r="AG174" s="542"/>
      <c r="AH174" s="542"/>
      <c r="AI174" s="542"/>
      <c r="AJ174" s="542"/>
      <c r="AK174" s="542"/>
      <c r="AL174" s="542"/>
      <c r="AM174" s="542"/>
      <c r="AN174" s="542"/>
      <c r="AO174" s="568"/>
      <c r="AP174" s="542"/>
      <c r="AQ174" s="542"/>
      <c r="AR174" s="542"/>
      <c r="AS174" s="542"/>
      <c r="AT174" s="542"/>
      <c r="AU174" s="542"/>
      <c r="AV174" s="542"/>
      <c r="AW174" s="542"/>
      <c r="AX174" s="542"/>
      <c r="AY174" s="542"/>
      <c r="AZ174" s="542"/>
      <c r="BA174" s="542"/>
      <c r="BB174" s="542"/>
      <c r="BC174" s="542"/>
      <c r="BD174" s="542"/>
      <c r="BE174" s="542"/>
      <c r="BF174" s="542"/>
      <c r="BG174" s="542"/>
      <c r="BH174" s="542"/>
      <c r="BI174" s="542"/>
      <c r="BJ174" s="542"/>
      <c r="BK174" s="542"/>
      <c r="BL174" s="542"/>
      <c r="BM174" s="542"/>
      <c r="BN174" s="542"/>
      <c r="BO174" s="542"/>
      <c r="BP174" s="542"/>
      <c r="BQ174" s="542"/>
      <c r="BR174" s="542"/>
      <c r="BS174" s="542"/>
      <c r="BT174" s="542"/>
      <c r="BU174" s="542"/>
      <c r="BV174" s="542"/>
      <c r="BW174" s="542"/>
      <c r="BX174" s="542"/>
      <c r="BY174" s="542"/>
      <c r="BZ174" s="542"/>
      <c r="CA174" s="542"/>
      <c r="CB174" s="542"/>
      <c r="CC174" s="542"/>
      <c r="CD174" s="542"/>
    </row>
    <row r="175" spans="1:82" ht="17.399999999999999" x14ac:dyDescent="0.3">
      <c r="A175" s="545"/>
      <c r="B175" s="542"/>
      <c r="C175" s="542"/>
      <c r="D175" s="568"/>
      <c r="E175" s="542"/>
      <c r="F175" s="542"/>
      <c r="G175" s="567"/>
      <c r="H175" s="567"/>
      <c r="I175" s="542"/>
      <c r="J175" s="542"/>
      <c r="K175" s="542"/>
      <c r="L175" s="542"/>
      <c r="M175" s="542"/>
      <c r="N175" s="542"/>
      <c r="O175" s="542"/>
      <c r="P175" s="542"/>
      <c r="Q175" s="542"/>
      <c r="R175" s="542"/>
      <c r="S175" s="542"/>
      <c r="T175" s="542"/>
      <c r="U175" s="542"/>
      <c r="V175" s="542"/>
      <c r="W175" s="542"/>
      <c r="X175" s="542"/>
      <c r="Y175" s="542"/>
      <c r="Z175" s="542"/>
      <c r="AA175" s="542"/>
      <c r="AB175" s="542"/>
      <c r="AC175" s="542"/>
      <c r="AD175" s="542"/>
      <c r="AE175" s="542"/>
      <c r="AF175" s="542"/>
      <c r="AG175" s="542"/>
      <c r="AH175" s="542"/>
      <c r="AI175" s="542"/>
      <c r="AJ175" s="542"/>
      <c r="AK175" s="542"/>
      <c r="AL175" s="542"/>
      <c r="AM175" s="542"/>
      <c r="AN175" s="542"/>
      <c r="AO175" s="568"/>
      <c r="AP175" s="542"/>
      <c r="AQ175" s="542"/>
      <c r="AR175" s="542"/>
      <c r="AS175" s="542"/>
      <c r="AT175" s="542"/>
      <c r="AU175" s="542"/>
      <c r="AV175" s="542"/>
      <c r="AW175" s="542"/>
      <c r="AX175" s="542"/>
      <c r="AY175" s="542"/>
      <c r="AZ175" s="542"/>
      <c r="BA175" s="542"/>
      <c r="BB175" s="542"/>
      <c r="BC175" s="542"/>
      <c r="BD175" s="542"/>
      <c r="BE175" s="542"/>
      <c r="BF175" s="542"/>
      <c r="BG175" s="542"/>
      <c r="BH175" s="542"/>
      <c r="BI175" s="542"/>
      <c r="BJ175" s="542"/>
      <c r="BK175" s="542"/>
      <c r="BL175" s="542"/>
      <c r="BM175" s="542"/>
      <c r="BN175" s="542"/>
      <c r="BO175" s="542"/>
      <c r="BP175" s="542"/>
      <c r="BQ175" s="542"/>
      <c r="BR175" s="542"/>
      <c r="BS175" s="542"/>
      <c r="BT175" s="542"/>
      <c r="BU175" s="542"/>
      <c r="BV175" s="542"/>
      <c r="BW175" s="542"/>
      <c r="BX175" s="542"/>
      <c r="BY175" s="542"/>
      <c r="BZ175" s="542"/>
      <c r="CA175" s="542"/>
      <c r="CB175" s="542"/>
      <c r="CC175" s="542"/>
      <c r="CD175" s="542"/>
    </row>
    <row r="176" spans="1:82" ht="17.399999999999999" x14ac:dyDescent="0.3">
      <c r="A176" s="545"/>
      <c r="B176" s="542"/>
      <c r="C176" s="542"/>
      <c r="D176" s="568"/>
      <c r="E176" s="542"/>
      <c r="F176" s="542"/>
      <c r="G176" s="567"/>
      <c r="H176" s="567"/>
      <c r="I176" s="542"/>
      <c r="J176" s="542"/>
      <c r="K176" s="542"/>
      <c r="L176" s="542"/>
      <c r="M176" s="542"/>
      <c r="N176" s="542"/>
      <c r="O176" s="542"/>
      <c r="P176" s="542"/>
      <c r="Q176" s="542"/>
      <c r="R176" s="542"/>
      <c r="S176" s="542"/>
      <c r="T176" s="542"/>
      <c r="U176" s="542"/>
      <c r="V176" s="542"/>
      <c r="W176" s="542"/>
      <c r="X176" s="542"/>
      <c r="Y176" s="542"/>
      <c r="Z176" s="542"/>
      <c r="AA176" s="542"/>
      <c r="AB176" s="542"/>
      <c r="AC176" s="542"/>
      <c r="AD176" s="542"/>
      <c r="AE176" s="542"/>
      <c r="AF176" s="542"/>
      <c r="AG176" s="542"/>
      <c r="AH176" s="542"/>
      <c r="AI176" s="542"/>
      <c r="AJ176" s="542"/>
      <c r="AK176" s="542"/>
      <c r="AL176" s="542"/>
      <c r="AM176" s="542"/>
      <c r="AN176" s="542"/>
      <c r="AO176" s="568"/>
      <c r="AP176" s="542"/>
      <c r="AQ176" s="542"/>
      <c r="AR176" s="542"/>
      <c r="AS176" s="542"/>
      <c r="AT176" s="542"/>
      <c r="AU176" s="542"/>
      <c r="AV176" s="542"/>
      <c r="AW176" s="542"/>
      <c r="AX176" s="542"/>
      <c r="AY176" s="542"/>
      <c r="AZ176" s="542"/>
      <c r="BA176" s="542"/>
      <c r="BB176" s="542"/>
      <c r="BC176" s="542"/>
      <c r="BD176" s="542"/>
      <c r="BE176" s="542"/>
      <c r="BF176" s="542"/>
      <c r="BG176" s="542"/>
      <c r="BH176" s="542"/>
      <c r="BI176" s="542"/>
      <c r="BJ176" s="542"/>
      <c r="BK176" s="542"/>
      <c r="BL176" s="542"/>
      <c r="BM176" s="542"/>
      <c r="BN176" s="542"/>
      <c r="BO176" s="542"/>
      <c r="BP176" s="542"/>
      <c r="BQ176" s="542"/>
      <c r="BR176" s="542"/>
      <c r="BS176" s="542"/>
      <c r="BT176" s="542"/>
      <c r="BU176" s="542"/>
      <c r="BV176" s="542"/>
      <c r="BW176" s="542"/>
      <c r="BX176" s="542"/>
      <c r="BY176" s="542"/>
      <c r="BZ176" s="542"/>
      <c r="CA176" s="542"/>
      <c r="CB176" s="542"/>
      <c r="CC176" s="542"/>
      <c r="CD176" s="542"/>
    </row>
    <row r="177" spans="1:82" ht="17.399999999999999" x14ac:dyDescent="0.3">
      <c r="A177" s="545"/>
      <c r="B177" s="542"/>
      <c r="C177" s="542"/>
      <c r="D177" s="568"/>
      <c r="E177" s="542"/>
      <c r="F177" s="542"/>
      <c r="G177" s="567"/>
      <c r="H177" s="567"/>
      <c r="I177" s="542"/>
      <c r="J177" s="542"/>
      <c r="K177" s="542"/>
      <c r="L177" s="542"/>
      <c r="M177" s="542"/>
      <c r="N177" s="542"/>
      <c r="O177" s="542"/>
      <c r="P177" s="542"/>
      <c r="Q177" s="542"/>
      <c r="R177" s="542"/>
      <c r="S177" s="542"/>
      <c r="T177" s="542"/>
      <c r="U177" s="542"/>
      <c r="V177" s="542"/>
      <c r="W177" s="542"/>
      <c r="X177" s="542"/>
      <c r="Y177" s="542"/>
      <c r="Z177" s="542"/>
      <c r="AA177" s="542"/>
      <c r="AB177" s="542"/>
      <c r="AC177" s="542"/>
      <c r="AD177" s="542"/>
      <c r="AE177" s="542"/>
      <c r="AF177" s="542"/>
      <c r="AG177" s="542"/>
      <c r="AH177" s="542"/>
      <c r="AI177" s="542"/>
      <c r="AJ177" s="542"/>
      <c r="AK177" s="542"/>
      <c r="AL177" s="542"/>
      <c r="AM177" s="542"/>
      <c r="AN177" s="542"/>
      <c r="AO177" s="568"/>
      <c r="AP177" s="542"/>
      <c r="AQ177" s="542"/>
      <c r="AR177" s="542"/>
      <c r="AS177" s="542"/>
      <c r="AT177" s="542"/>
      <c r="AU177" s="542"/>
      <c r="AV177" s="542"/>
      <c r="AW177" s="542"/>
      <c r="AX177" s="542"/>
      <c r="AY177" s="542"/>
      <c r="AZ177" s="542"/>
      <c r="BA177" s="542"/>
      <c r="BB177" s="542"/>
      <c r="BC177" s="542"/>
      <c r="BD177" s="542"/>
      <c r="BE177" s="542"/>
      <c r="BF177" s="542"/>
      <c r="BG177" s="542"/>
      <c r="BH177" s="542"/>
      <c r="BI177" s="542"/>
      <c r="BJ177" s="542"/>
      <c r="BK177" s="542"/>
      <c r="BL177" s="542"/>
      <c r="BM177" s="542"/>
      <c r="BN177" s="542"/>
      <c r="BO177" s="542"/>
      <c r="BP177" s="542"/>
      <c r="BQ177" s="542"/>
      <c r="BR177" s="542"/>
      <c r="BS177" s="542"/>
      <c r="BT177" s="542"/>
      <c r="BU177" s="542"/>
      <c r="BV177" s="542"/>
      <c r="BW177" s="542"/>
      <c r="BX177" s="542"/>
      <c r="BY177" s="542"/>
      <c r="BZ177" s="542"/>
      <c r="CA177" s="542"/>
      <c r="CB177" s="542"/>
      <c r="CC177" s="542"/>
      <c r="CD177" s="542"/>
    </row>
    <row r="178" spans="1:82" ht="17.399999999999999" x14ac:dyDescent="0.3">
      <c r="A178" s="545"/>
      <c r="B178" s="542"/>
      <c r="C178" s="542"/>
      <c r="D178" s="568"/>
      <c r="E178" s="542"/>
      <c r="F178" s="542"/>
      <c r="G178" s="567"/>
      <c r="H178" s="567"/>
      <c r="I178" s="542"/>
      <c r="J178" s="542"/>
      <c r="K178" s="542"/>
      <c r="L178" s="542"/>
      <c r="M178" s="542"/>
      <c r="N178" s="542"/>
      <c r="O178" s="542"/>
      <c r="P178" s="542"/>
      <c r="Q178" s="542"/>
      <c r="R178" s="542"/>
      <c r="S178" s="542"/>
      <c r="T178" s="542"/>
      <c r="U178" s="542"/>
      <c r="V178" s="542"/>
      <c r="W178" s="542"/>
      <c r="X178" s="542"/>
      <c r="Y178" s="542"/>
      <c r="Z178" s="542"/>
      <c r="AA178" s="542"/>
      <c r="AB178" s="542"/>
      <c r="AC178" s="542"/>
      <c r="AD178" s="542"/>
      <c r="AE178" s="542"/>
      <c r="AF178" s="542"/>
      <c r="AG178" s="542"/>
      <c r="AH178" s="542"/>
      <c r="AI178" s="542"/>
      <c r="AJ178" s="542"/>
      <c r="AK178" s="542"/>
      <c r="AL178" s="542"/>
      <c r="AM178" s="542"/>
      <c r="AN178" s="542"/>
      <c r="AO178" s="568"/>
      <c r="AP178" s="542"/>
      <c r="AQ178" s="542"/>
      <c r="AR178" s="542"/>
      <c r="AS178" s="542"/>
      <c r="AT178" s="542"/>
      <c r="AU178" s="542"/>
      <c r="AV178" s="542"/>
      <c r="AW178" s="542"/>
      <c r="AX178" s="542"/>
      <c r="AY178" s="542"/>
      <c r="AZ178" s="542"/>
      <c r="BA178" s="542"/>
      <c r="BB178" s="542"/>
      <c r="BC178" s="542"/>
      <c r="BD178" s="542"/>
      <c r="BE178" s="542"/>
      <c r="BF178" s="542"/>
      <c r="BG178" s="542"/>
      <c r="BH178" s="542"/>
      <c r="BI178" s="542"/>
      <c r="BJ178" s="542"/>
      <c r="BK178" s="542"/>
      <c r="BL178" s="542"/>
      <c r="BM178" s="542"/>
      <c r="BN178" s="542"/>
      <c r="BO178" s="542"/>
      <c r="BP178" s="542"/>
      <c r="BQ178" s="542"/>
      <c r="BR178" s="542"/>
      <c r="BS178" s="542"/>
      <c r="BT178" s="542"/>
      <c r="BU178" s="542"/>
      <c r="BV178" s="542"/>
      <c r="BW178" s="542"/>
      <c r="BX178" s="542"/>
      <c r="BY178" s="542"/>
      <c r="BZ178" s="542"/>
      <c r="CA178" s="542"/>
      <c r="CB178" s="542"/>
      <c r="CC178" s="542"/>
      <c r="CD178" s="542"/>
    </row>
    <row r="179" spans="1:82" ht="17.399999999999999" x14ac:dyDescent="0.3">
      <c r="A179" s="545"/>
      <c r="B179" s="542"/>
      <c r="C179" s="542"/>
      <c r="D179" s="568"/>
      <c r="E179" s="542"/>
      <c r="F179" s="542"/>
      <c r="G179" s="567"/>
      <c r="H179" s="567"/>
      <c r="I179" s="542"/>
      <c r="J179" s="542"/>
      <c r="K179" s="542"/>
      <c r="L179" s="542"/>
      <c r="M179" s="542"/>
      <c r="N179" s="542"/>
      <c r="O179" s="542"/>
      <c r="P179" s="542"/>
      <c r="Q179" s="542"/>
      <c r="R179" s="542"/>
      <c r="S179" s="542"/>
      <c r="T179" s="542"/>
      <c r="U179" s="542"/>
      <c r="V179" s="542"/>
      <c r="W179" s="542"/>
      <c r="X179" s="542"/>
      <c r="Y179" s="542"/>
      <c r="Z179" s="542"/>
      <c r="AA179" s="542"/>
      <c r="AB179" s="542"/>
      <c r="AC179" s="542"/>
      <c r="AD179" s="542"/>
      <c r="AE179" s="542"/>
      <c r="AF179" s="542"/>
      <c r="AG179" s="542"/>
      <c r="AH179" s="542"/>
      <c r="AI179" s="542"/>
      <c r="AJ179" s="542"/>
      <c r="AK179" s="542"/>
      <c r="AL179" s="542"/>
      <c r="AM179" s="542"/>
      <c r="AN179" s="542"/>
      <c r="AO179" s="568"/>
      <c r="AP179" s="542"/>
      <c r="AQ179" s="542"/>
      <c r="AR179" s="542"/>
      <c r="AS179" s="542"/>
      <c r="AT179" s="542"/>
      <c r="AU179" s="542"/>
      <c r="AV179" s="542"/>
      <c r="AW179" s="542"/>
      <c r="AX179" s="542"/>
      <c r="AY179" s="542"/>
      <c r="AZ179" s="542"/>
      <c r="BA179" s="542"/>
      <c r="BB179" s="542"/>
      <c r="BC179" s="542"/>
      <c r="BD179" s="542"/>
      <c r="BE179" s="542"/>
      <c r="BF179" s="542"/>
      <c r="BG179" s="542"/>
      <c r="BH179" s="542"/>
      <c r="BI179" s="542"/>
      <c r="BJ179" s="542"/>
      <c r="BK179" s="542"/>
      <c r="BL179" s="542"/>
      <c r="BM179" s="542"/>
      <c r="BN179" s="542"/>
      <c r="BO179" s="542"/>
      <c r="BP179" s="542"/>
      <c r="BQ179" s="542"/>
      <c r="BR179" s="542"/>
      <c r="BS179" s="542"/>
      <c r="BT179" s="542"/>
      <c r="BU179" s="542"/>
      <c r="BV179" s="542"/>
      <c r="BW179" s="542"/>
      <c r="BX179" s="542"/>
      <c r="BY179" s="542"/>
      <c r="BZ179" s="542"/>
      <c r="CA179" s="542"/>
      <c r="CB179" s="542"/>
      <c r="CC179" s="542"/>
      <c r="CD179" s="542"/>
    </row>
    <row r="180" spans="1:82" ht="17.399999999999999" x14ac:dyDescent="0.3">
      <c r="A180" s="545"/>
      <c r="B180" s="542"/>
      <c r="C180" s="542"/>
      <c r="D180" s="568"/>
      <c r="E180" s="542"/>
      <c r="F180" s="542"/>
      <c r="G180" s="567"/>
      <c r="H180" s="567"/>
      <c r="I180" s="542"/>
      <c r="J180" s="542"/>
      <c r="K180" s="542"/>
      <c r="L180" s="542"/>
      <c r="M180" s="542"/>
      <c r="N180" s="542"/>
      <c r="O180" s="542"/>
      <c r="P180" s="542"/>
      <c r="Q180" s="542"/>
      <c r="R180" s="542"/>
      <c r="S180" s="542"/>
      <c r="T180" s="542"/>
      <c r="U180" s="542"/>
      <c r="V180" s="542"/>
      <c r="W180" s="542"/>
      <c r="X180" s="542"/>
      <c r="Y180" s="542"/>
      <c r="Z180" s="542"/>
      <c r="AA180" s="542"/>
      <c r="AB180" s="542"/>
      <c r="AC180" s="542"/>
      <c r="AD180" s="542"/>
      <c r="AE180" s="542"/>
      <c r="AF180" s="542"/>
      <c r="AG180" s="542"/>
      <c r="AH180" s="542"/>
      <c r="AI180" s="542"/>
      <c r="AJ180" s="542"/>
      <c r="AK180" s="542"/>
      <c r="AL180" s="542"/>
      <c r="AM180" s="542"/>
      <c r="AN180" s="542"/>
      <c r="AO180" s="568"/>
      <c r="AP180" s="542"/>
      <c r="AQ180" s="542"/>
      <c r="AR180" s="542"/>
      <c r="AS180" s="542"/>
      <c r="AT180" s="542"/>
      <c r="AU180" s="542"/>
      <c r="AV180" s="542"/>
      <c r="AW180" s="542"/>
      <c r="AX180" s="542"/>
      <c r="AY180" s="542"/>
      <c r="AZ180" s="542"/>
      <c r="BA180" s="542"/>
      <c r="BB180" s="542"/>
      <c r="BC180" s="542"/>
      <c r="BD180" s="542"/>
      <c r="BE180" s="542"/>
      <c r="BF180" s="542"/>
      <c r="BG180" s="542"/>
      <c r="BH180" s="542"/>
      <c r="BI180" s="542"/>
      <c r="BJ180" s="542"/>
      <c r="BK180" s="542"/>
      <c r="BL180" s="542"/>
      <c r="BM180" s="542"/>
      <c r="BN180" s="542"/>
      <c r="BO180" s="542"/>
      <c r="BP180" s="542"/>
      <c r="BQ180" s="542"/>
      <c r="BR180" s="542"/>
      <c r="BS180" s="542"/>
      <c r="BT180" s="542"/>
      <c r="BU180" s="542"/>
      <c r="BV180" s="542"/>
      <c r="BW180" s="542"/>
      <c r="BX180" s="542"/>
      <c r="BY180" s="542"/>
      <c r="BZ180" s="542"/>
      <c r="CA180" s="542"/>
      <c r="CB180" s="542"/>
      <c r="CC180" s="542"/>
      <c r="CD180" s="542"/>
    </row>
    <row r="181" spans="1:82" ht="17.399999999999999" x14ac:dyDescent="0.3">
      <c r="A181" s="545"/>
      <c r="B181" s="542"/>
      <c r="C181" s="542"/>
      <c r="D181" s="568"/>
      <c r="E181" s="542"/>
      <c r="F181" s="542"/>
      <c r="G181" s="567"/>
      <c r="H181" s="567"/>
      <c r="I181" s="542"/>
      <c r="J181" s="542"/>
      <c r="K181" s="542"/>
      <c r="L181" s="542"/>
      <c r="M181" s="542"/>
      <c r="N181" s="542"/>
      <c r="O181" s="542"/>
      <c r="P181" s="542"/>
      <c r="Q181" s="542"/>
      <c r="R181" s="542"/>
      <c r="S181" s="542"/>
      <c r="T181" s="542"/>
      <c r="U181" s="542"/>
      <c r="V181" s="542"/>
      <c r="W181" s="542"/>
      <c r="X181" s="542"/>
      <c r="Y181" s="542"/>
      <c r="Z181" s="542"/>
      <c r="AA181" s="542"/>
      <c r="AB181" s="542"/>
      <c r="AC181" s="542"/>
      <c r="AD181" s="542"/>
      <c r="AE181" s="542"/>
      <c r="AF181" s="542"/>
      <c r="AG181" s="542"/>
      <c r="AH181" s="542"/>
      <c r="AI181" s="542"/>
      <c r="AJ181" s="542"/>
      <c r="AK181" s="542"/>
      <c r="AL181" s="542"/>
      <c r="AM181" s="542"/>
      <c r="AN181" s="542"/>
      <c r="AO181" s="568"/>
      <c r="AP181" s="542"/>
      <c r="AQ181" s="542"/>
      <c r="AR181" s="542"/>
      <c r="AS181" s="542"/>
      <c r="AT181" s="542"/>
      <c r="AU181" s="542"/>
      <c r="AV181" s="542"/>
      <c r="AW181" s="542"/>
      <c r="AX181" s="542"/>
      <c r="AY181" s="542"/>
      <c r="AZ181" s="542"/>
      <c r="BA181" s="542"/>
      <c r="BB181" s="542"/>
      <c r="BC181" s="542"/>
      <c r="BD181" s="542"/>
      <c r="BE181" s="542"/>
      <c r="BF181" s="542"/>
      <c r="BG181" s="542"/>
      <c r="BH181" s="542"/>
      <c r="BI181" s="542"/>
      <c r="BJ181" s="542"/>
      <c r="BK181" s="542"/>
      <c r="BL181" s="542"/>
      <c r="BM181" s="542"/>
      <c r="BN181" s="542"/>
      <c r="BO181" s="542"/>
      <c r="BP181" s="542"/>
      <c r="BQ181" s="542"/>
      <c r="BR181" s="542"/>
      <c r="BS181" s="542"/>
      <c r="BT181" s="542"/>
      <c r="BU181" s="542"/>
      <c r="BV181" s="542"/>
      <c r="BW181" s="542"/>
      <c r="BX181" s="542"/>
      <c r="BY181" s="542"/>
      <c r="BZ181" s="542"/>
      <c r="CA181" s="542"/>
      <c r="CB181" s="542"/>
      <c r="CC181" s="542"/>
      <c r="CD181" s="542"/>
    </row>
    <row r="182" spans="1:82" ht="17.399999999999999" x14ac:dyDescent="0.3">
      <c r="A182" s="545"/>
      <c r="B182" s="542"/>
      <c r="C182" s="542"/>
      <c r="D182" s="568"/>
      <c r="E182" s="542"/>
      <c r="F182" s="542"/>
      <c r="G182" s="567"/>
      <c r="H182" s="567"/>
      <c r="I182" s="542"/>
      <c r="J182" s="542"/>
      <c r="K182" s="542"/>
      <c r="L182" s="542"/>
      <c r="M182" s="542"/>
      <c r="N182" s="542"/>
      <c r="O182" s="542"/>
      <c r="P182" s="542"/>
      <c r="Q182" s="542"/>
      <c r="R182" s="542"/>
      <c r="S182" s="542"/>
      <c r="T182" s="542"/>
      <c r="U182" s="542"/>
      <c r="V182" s="542"/>
      <c r="W182" s="542"/>
      <c r="X182" s="542"/>
      <c r="Y182" s="542"/>
      <c r="Z182" s="542"/>
      <c r="AA182" s="542"/>
      <c r="AB182" s="542"/>
      <c r="AC182" s="542"/>
      <c r="AD182" s="542"/>
      <c r="AE182" s="542"/>
      <c r="AF182" s="542"/>
      <c r="AG182" s="542"/>
      <c r="AH182" s="542"/>
      <c r="AI182" s="542"/>
      <c r="AJ182" s="542"/>
      <c r="AK182" s="542"/>
      <c r="AL182" s="542"/>
      <c r="AM182" s="542"/>
      <c r="AN182" s="542"/>
      <c r="AO182" s="568"/>
      <c r="AP182" s="542"/>
      <c r="AQ182" s="542"/>
      <c r="AR182" s="542"/>
      <c r="AS182" s="542"/>
      <c r="AT182" s="542"/>
      <c r="AU182" s="542"/>
      <c r="AV182" s="542"/>
      <c r="AW182" s="542"/>
      <c r="AX182" s="542"/>
      <c r="AY182" s="542"/>
      <c r="AZ182" s="542"/>
      <c r="BA182" s="542"/>
      <c r="BB182" s="542"/>
      <c r="BC182" s="542"/>
      <c r="BD182" s="542"/>
      <c r="BE182" s="542"/>
      <c r="BF182" s="542"/>
      <c r="BG182" s="542"/>
      <c r="BH182" s="542"/>
      <c r="BI182" s="542"/>
      <c r="BJ182" s="542"/>
      <c r="BK182" s="542"/>
      <c r="BL182" s="542"/>
      <c r="BM182" s="542"/>
      <c r="BN182" s="542"/>
      <c r="BO182" s="542"/>
      <c r="BP182" s="542"/>
      <c r="BQ182" s="542"/>
      <c r="BR182" s="542"/>
      <c r="BS182" s="542"/>
      <c r="BT182" s="542"/>
      <c r="BU182" s="542"/>
      <c r="BV182" s="542"/>
      <c r="BW182" s="542"/>
      <c r="BX182" s="542"/>
      <c r="BY182" s="542"/>
      <c r="BZ182" s="542"/>
      <c r="CA182" s="542"/>
      <c r="CB182" s="542"/>
      <c r="CC182" s="542"/>
      <c r="CD182" s="542"/>
    </row>
    <row r="183" spans="1:82" ht="17.399999999999999" x14ac:dyDescent="0.3">
      <c r="A183" s="545"/>
      <c r="B183" s="542"/>
      <c r="C183" s="542"/>
      <c r="D183" s="568"/>
      <c r="E183" s="542"/>
      <c r="F183" s="542"/>
      <c r="G183" s="567"/>
      <c r="H183" s="567"/>
      <c r="I183" s="542"/>
      <c r="J183" s="542"/>
      <c r="K183" s="542"/>
      <c r="L183" s="542"/>
      <c r="M183" s="542"/>
      <c r="N183" s="542"/>
      <c r="O183" s="542"/>
      <c r="P183" s="542"/>
      <c r="Q183" s="542"/>
      <c r="R183" s="542"/>
      <c r="S183" s="542"/>
      <c r="T183" s="542"/>
      <c r="U183" s="542"/>
      <c r="V183" s="542"/>
      <c r="W183" s="542"/>
      <c r="X183" s="542"/>
      <c r="Y183" s="542"/>
      <c r="Z183" s="542"/>
      <c r="AA183" s="542"/>
      <c r="AB183" s="542"/>
      <c r="AC183" s="542"/>
      <c r="AD183" s="542"/>
      <c r="AE183" s="542"/>
      <c r="AF183" s="542"/>
      <c r="AG183" s="542"/>
      <c r="AH183" s="542"/>
      <c r="AI183" s="542"/>
      <c r="AJ183" s="542"/>
      <c r="AK183" s="542"/>
      <c r="AL183" s="542"/>
      <c r="AM183" s="542"/>
      <c r="AN183" s="542"/>
      <c r="AO183" s="568"/>
      <c r="AP183" s="542"/>
      <c r="AQ183" s="542"/>
      <c r="AR183" s="542"/>
      <c r="AS183" s="542"/>
      <c r="AT183" s="542"/>
      <c r="AU183" s="542"/>
      <c r="AV183" s="542"/>
      <c r="AW183" s="542"/>
      <c r="AX183" s="542"/>
      <c r="AY183" s="542"/>
      <c r="AZ183" s="542"/>
      <c r="BA183" s="542"/>
      <c r="BB183" s="542"/>
      <c r="BC183" s="542"/>
      <c r="BD183" s="542"/>
      <c r="BE183" s="542"/>
      <c r="BF183" s="542"/>
      <c r="BG183" s="542"/>
      <c r="BH183" s="542"/>
      <c r="BI183" s="542"/>
      <c r="BJ183" s="542"/>
      <c r="BK183" s="542"/>
      <c r="BL183" s="542"/>
      <c r="BM183" s="542"/>
      <c r="BN183" s="542"/>
      <c r="BO183" s="542"/>
      <c r="BP183" s="542"/>
      <c r="BQ183" s="542"/>
      <c r="BR183" s="542"/>
      <c r="BS183" s="542"/>
      <c r="BT183" s="542"/>
      <c r="BU183" s="542"/>
      <c r="BV183" s="542"/>
      <c r="BW183" s="542"/>
      <c r="BX183" s="542"/>
      <c r="BY183" s="542"/>
      <c r="BZ183" s="542"/>
      <c r="CA183" s="542"/>
      <c r="CB183" s="542"/>
      <c r="CC183" s="542"/>
      <c r="CD183" s="542"/>
    </row>
    <row r="184" spans="1:82" ht="17.399999999999999" x14ac:dyDescent="0.3">
      <c r="A184" s="545"/>
      <c r="B184" s="542"/>
      <c r="C184" s="542"/>
      <c r="D184" s="568"/>
      <c r="E184" s="542"/>
      <c r="F184" s="542"/>
      <c r="G184" s="567"/>
      <c r="H184" s="567"/>
      <c r="I184" s="542"/>
      <c r="J184" s="542"/>
      <c r="K184" s="542"/>
      <c r="L184" s="542"/>
      <c r="M184" s="542"/>
      <c r="N184" s="542"/>
      <c r="O184" s="542"/>
      <c r="P184" s="542"/>
      <c r="Q184" s="542"/>
      <c r="R184" s="542"/>
      <c r="S184" s="542"/>
      <c r="T184" s="542"/>
      <c r="U184" s="542"/>
      <c r="V184" s="542"/>
      <c r="W184" s="542"/>
      <c r="X184" s="542"/>
      <c r="Y184" s="542"/>
      <c r="Z184" s="542"/>
      <c r="AA184" s="542"/>
      <c r="AB184" s="542"/>
      <c r="AC184" s="542"/>
      <c r="AD184" s="542"/>
      <c r="AE184" s="542"/>
      <c r="AF184" s="542"/>
      <c r="AG184" s="542"/>
      <c r="AH184" s="542"/>
      <c r="AI184" s="542"/>
      <c r="AJ184" s="542"/>
      <c r="AK184" s="542"/>
      <c r="AL184" s="542"/>
      <c r="AM184" s="542"/>
      <c r="AN184" s="542"/>
      <c r="AO184" s="568"/>
      <c r="AP184" s="542"/>
      <c r="AQ184" s="542"/>
      <c r="AR184" s="542"/>
      <c r="AS184" s="542"/>
      <c r="AT184" s="542"/>
      <c r="AU184" s="542"/>
      <c r="AV184" s="542"/>
      <c r="AW184" s="542"/>
      <c r="AX184" s="542"/>
      <c r="AY184" s="542"/>
      <c r="AZ184" s="542"/>
      <c r="BA184" s="542"/>
      <c r="BB184" s="542"/>
      <c r="BC184" s="542"/>
      <c r="BD184" s="542"/>
      <c r="BE184" s="542"/>
      <c r="BF184" s="542"/>
      <c r="BG184" s="542"/>
      <c r="BH184" s="542"/>
      <c r="BI184" s="542"/>
      <c r="BJ184" s="542"/>
      <c r="BK184" s="542"/>
      <c r="BL184" s="542"/>
      <c r="BM184" s="542"/>
      <c r="BN184" s="542"/>
      <c r="BO184" s="542"/>
      <c r="BP184" s="542"/>
      <c r="BQ184" s="542"/>
      <c r="BR184" s="542"/>
      <c r="BS184" s="542"/>
      <c r="BT184" s="542"/>
      <c r="BU184" s="542"/>
      <c r="BV184" s="542"/>
      <c r="BW184" s="542"/>
      <c r="BX184" s="542"/>
      <c r="BY184" s="542"/>
      <c r="BZ184" s="542"/>
      <c r="CA184" s="542"/>
      <c r="CB184" s="542"/>
      <c r="CC184" s="542"/>
      <c r="CD184" s="542"/>
    </row>
    <row r="185" spans="1:82" ht="17.399999999999999" x14ac:dyDescent="0.3">
      <c r="A185" s="545"/>
      <c r="B185" s="542"/>
      <c r="C185" s="542"/>
      <c r="D185" s="568"/>
      <c r="E185" s="542"/>
      <c r="F185" s="542"/>
      <c r="G185" s="567"/>
      <c r="H185" s="567"/>
      <c r="I185" s="542"/>
      <c r="J185" s="542"/>
      <c r="K185" s="542"/>
      <c r="L185" s="542"/>
      <c r="M185" s="542"/>
      <c r="N185" s="542"/>
      <c r="O185" s="542"/>
      <c r="P185" s="542"/>
      <c r="Q185" s="542"/>
      <c r="R185" s="542"/>
      <c r="S185" s="542"/>
      <c r="T185" s="542"/>
      <c r="U185" s="542"/>
      <c r="V185" s="542"/>
      <c r="W185" s="542"/>
      <c r="X185" s="542"/>
      <c r="Y185" s="542"/>
      <c r="Z185" s="542"/>
      <c r="AA185" s="542"/>
      <c r="AB185" s="542"/>
      <c r="AC185" s="542"/>
      <c r="AD185" s="542"/>
      <c r="AE185" s="542"/>
      <c r="AF185" s="542"/>
      <c r="AG185" s="542"/>
      <c r="AH185" s="542"/>
      <c r="AI185" s="542"/>
      <c r="AJ185" s="542"/>
      <c r="AK185" s="542"/>
      <c r="AL185" s="542"/>
      <c r="AM185" s="542"/>
      <c r="AN185" s="542"/>
      <c r="AO185" s="568"/>
      <c r="AP185" s="542"/>
      <c r="AQ185" s="542"/>
      <c r="AR185" s="542"/>
      <c r="AS185" s="542"/>
      <c r="AT185" s="542"/>
      <c r="AU185" s="542"/>
      <c r="AV185" s="542"/>
      <c r="AW185" s="542"/>
      <c r="AX185" s="542"/>
      <c r="AY185" s="542"/>
      <c r="AZ185" s="542"/>
      <c r="BA185" s="542"/>
      <c r="BB185" s="542"/>
      <c r="BC185" s="542"/>
      <c r="BD185" s="542"/>
      <c r="BE185" s="542"/>
      <c r="BF185" s="542"/>
      <c r="BG185" s="542"/>
      <c r="BH185" s="542"/>
      <c r="BI185" s="542"/>
      <c r="BJ185" s="542"/>
      <c r="BK185" s="542"/>
      <c r="BL185" s="542"/>
      <c r="BM185" s="542"/>
      <c r="BN185" s="542"/>
      <c r="BO185" s="542"/>
      <c r="BP185" s="542"/>
      <c r="BQ185" s="542"/>
      <c r="BR185" s="542"/>
      <c r="BS185" s="542"/>
      <c r="BT185" s="542"/>
      <c r="BU185" s="542"/>
      <c r="BV185" s="542"/>
      <c r="BW185" s="542"/>
      <c r="BX185" s="542"/>
      <c r="BY185" s="542"/>
      <c r="BZ185" s="542"/>
      <c r="CA185" s="542"/>
      <c r="CB185" s="542"/>
      <c r="CC185" s="542"/>
      <c r="CD185" s="542"/>
    </row>
    <row r="186" spans="1:82" ht="17.399999999999999" x14ac:dyDescent="0.3">
      <c r="A186" s="545"/>
      <c r="B186" s="542"/>
      <c r="C186" s="542"/>
      <c r="D186" s="568"/>
      <c r="E186" s="542"/>
      <c r="F186" s="542"/>
      <c r="G186" s="567"/>
      <c r="H186" s="567"/>
      <c r="I186" s="542"/>
      <c r="J186" s="542"/>
      <c r="K186" s="542"/>
      <c r="L186" s="542"/>
      <c r="M186" s="542"/>
      <c r="N186" s="542"/>
      <c r="O186" s="542"/>
      <c r="P186" s="542"/>
      <c r="Q186" s="542"/>
      <c r="R186" s="542"/>
      <c r="S186" s="542"/>
      <c r="T186" s="542"/>
      <c r="U186" s="542"/>
      <c r="V186" s="542"/>
      <c r="W186" s="542"/>
      <c r="X186" s="542"/>
      <c r="Y186" s="542"/>
      <c r="Z186" s="542"/>
      <c r="AA186" s="542"/>
      <c r="AB186" s="542"/>
      <c r="AC186" s="542"/>
      <c r="AD186" s="542"/>
      <c r="AE186" s="542"/>
      <c r="AF186" s="542"/>
      <c r="AG186" s="542"/>
      <c r="AH186" s="542"/>
      <c r="AI186" s="542"/>
      <c r="AJ186" s="542"/>
      <c r="AK186" s="542"/>
      <c r="AL186" s="542"/>
      <c r="AM186" s="542"/>
      <c r="AN186" s="542"/>
      <c r="AO186" s="568"/>
      <c r="AP186" s="542"/>
      <c r="AQ186" s="542"/>
      <c r="AR186" s="542"/>
      <c r="AS186" s="542"/>
      <c r="AT186" s="542"/>
      <c r="AU186" s="542"/>
      <c r="AV186" s="542"/>
      <c r="AW186" s="542"/>
      <c r="AX186" s="542"/>
      <c r="AY186" s="542"/>
      <c r="AZ186" s="542"/>
      <c r="BA186" s="542"/>
      <c r="BB186" s="542"/>
      <c r="BC186" s="542"/>
      <c r="BD186" s="542"/>
      <c r="BE186" s="542"/>
      <c r="BF186" s="542"/>
      <c r="BG186" s="542"/>
      <c r="BH186" s="542"/>
      <c r="BI186" s="542"/>
      <c r="BJ186" s="542"/>
      <c r="BK186" s="542"/>
      <c r="BL186" s="542"/>
      <c r="BM186" s="542"/>
      <c r="BN186" s="542"/>
      <c r="BO186" s="542"/>
      <c r="BP186" s="542"/>
      <c r="BQ186" s="542"/>
      <c r="BR186" s="542"/>
      <c r="BS186" s="542"/>
      <c r="BT186" s="542"/>
      <c r="BU186" s="542"/>
      <c r="BV186" s="542"/>
      <c r="BW186" s="542"/>
      <c r="BX186" s="542"/>
      <c r="BY186" s="542"/>
      <c r="BZ186" s="542"/>
      <c r="CA186" s="542"/>
      <c r="CB186" s="542"/>
      <c r="CC186" s="542"/>
      <c r="CD186" s="542"/>
    </row>
    <row r="187" spans="1:82" ht="17.399999999999999" x14ac:dyDescent="0.3">
      <c r="A187" s="545"/>
      <c r="B187" s="542"/>
      <c r="C187" s="542"/>
      <c r="D187" s="568"/>
      <c r="E187" s="542"/>
      <c r="F187" s="542"/>
      <c r="G187" s="567"/>
      <c r="H187" s="567"/>
      <c r="I187" s="542"/>
      <c r="J187" s="542"/>
      <c r="K187" s="542"/>
      <c r="L187" s="542"/>
      <c r="M187" s="542"/>
      <c r="N187" s="542"/>
      <c r="O187" s="542"/>
      <c r="P187" s="542"/>
      <c r="Q187" s="542"/>
      <c r="R187" s="542"/>
      <c r="S187" s="542"/>
      <c r="T187" s="542"/>
      <c r="U187" s="542"/>
      <c r="V187" s="542"/>
      <c r="W187" s="542"/>
      <c r="X187" s="542"/>
      <c r="Y187" s="542"/>
      <c r="Z187" s="542"/>
      <c r="AA187" s="542"/>
      <c r="AB187" s="542"/>
      <c r="AC187" s="542"/>
      <c r="AD187" s="542"/>
      <c r="AE187" s="542"/>
      <c r="AF187" s="542"/>
      <c r="AG187" s="542"/>
      <c r="AH187" s="542"/>
      <c r="AI187" s="542"/>
      <c r="AJ187" s="542"/>
      <c r="AK187" s="542"/>
      <c r="AL187" s="542"/>
      <c r="AM187" s="542"/>
      <c r="AN187" s="542"/>
      <c r="AO187" s="568"/>
      <c r="AP187" s="542"/>
      <c r="AQ187" s="542"/>
      <c r="AR187" s="542"/>
      <c r="AS187" s="542"/>
      <c r="AT187" s="542"/>
      <c r="AU187" s="542"/>
      <c r="AV187" s="542"/>
      <c r="AW187" s="542"/>
      <c r="AX187" s="542"/>
      <c r="AY187" s="542"/>
      <c r="AZ187" s="542"/>
      <c r="BA187" s="542"/>
      <c r="BB187" s="542"/>
      <c r="BC187" s="542"/>
      <c r="BD187" s="542"/>
      <c r="BE187" s="542"/>
      <c r="BF187" s="542"/>
      <c r="BG187" s="542"/>
      <c r="BH187" s="542"/>
      <c r="BI187" s="542"/>
      <c r="BJ187" s="542"/>
      <c r="BK187" s="542"/>
      <c r="BL187" s="542"/>
      <c r="BM187" s="542"/>
      <c r="BN187" s="542"/>
      <c r="BO187" s="542"/>
      <c r="BP187" s="542"/>
      <c r="BQ187" s="542"/>
      <c r="BR187" s="542"/>
      <c r="BS187" s="542"/>
      <c r="BT187" s="542"/>
      <c r="BU187" s="542"/>
      <c r="BV187" s="542"/>
      <c r="BW187" s="542"/>
      <c r="BX187" s="542"/>
      <c r="BY187" s="542"/>
      <c r="BZ187" s="542"/>
      <c r="CA187" s="542"/>
      <c r="CB187" s="542"/>
      <c r="CC187" s="542"/>
      <c r="CD187" s="542"/>
    </row>
    <row r="188" spans="1:82" ht="17.399999999999999" x14ac:dyDescent="0.3">
      <c r="A188" s="545"/>
      <c r="B188" s="542"/>
      <c r="C188" s="542"/>
      <c r="D188" s="568"/>
      <c r="E188" s="542"/>
      <c r="F188" s="542"/>
      <c r="G188" s="567"/>
      <c r="H188" s="567"/>
      <c r="I188" s="542"/>
      <c r="J188" s="542"/>
      <c r="K188" s="542"/>
      <c r="L188" s="542"/>
      <c r="M188" s="542"/>
      <c r="N188" s="542"/>
      <c r="O188" s="542"/>
      <c r="P188" s="542"/>
      <c r="Q188" s="542"/>
      <c r="R188" s="542"/>
      <c r="S188" s="542"/>
      <c r="T188" s="542"/>
      <c r="U188" s="542"/>
      <c r="V188" s="542"/>
      <c r="W188" s="542"/>
      <c r="X188" s="542"/>
      <c r="Y188" s="542"/>
      <c r="Z188" s="542"/>
      <c r="AA188" s="542"/>
      <c r="AB188" s="542"/>
      <c r="AC188" s="542"/>
      <c r="AD188" s="542"/>
      <c r="AE188" s="542"/>
      <c r="AF188" s="542"/>
      <c r="AG188" s="542"/>
      <c r="AH188" s="542"/>
      <c r="AI188" s="542"/>
      <c r="AJ188" s="542"/>
      <c r="AK188" s="542"/>
      <c r="AL188" s="542"/>
      <c r="AM188" s="542"/>
      <c r="AN188" s="542"/>
      <c r="AO188" s="568"/>
      <c r="AP188" s="542"/>
      <c r="AQ188" s="542"/>
      <c r="AR188" s="542"/>
      <c r="AS188" s="542"/>
      <c r="AT188" s="542"/>
      <c r="AU188" s="542"/>
      <c r="AV188" s="542"/>
      <c r="AW188" s="542"/>
      <c r="AX188" s="542"/>
      <c r="AY188" s="542"/>
      <c r="AZ188" s="542"/>
      <c r="BA188" s="542"/>
      <c r="BB188" s="542"/>
      <c r="BC188" s="542"/>
      <c r="BD188" s="542"/>
      <c r="BE188" s="542"/>
      <c r="BF188" s="542"/>
      <c r="BG188" s="542"/>
      <c r="BH188" s="542"/>
      <c r="BI188" s="542"/>
      <c r="BJ188" s="542"/>
      <c r="BK188" s="542"/>
      <c r="BL188" s="542"/>
      <c r="BM188" s="542"/>
      <c r="BN188" s="542"/>
      <c r="BO188" s="542"/>
      <c r="BP188" s="542"/>
      <c r="BQ188" s="542"/>
      <c r="BR188" s="542"/>
      <c r="BS188" s="542"/>
      <c r="BT188" s="542"/>
      <c r="BU188" s="542"/>
      <c r="BV188" s="542"/>
      <c r="BW188" s="542"/>
      <c r="BX188" s="542"/>
      <c r="BY188" s="542"/>
      <c r="BZ188" s="542"/>
      <c r="CA188" s="542"/>
      <c r="CB188" s="542"/>
      <c r="CC188" s="542"/>
      <c r="CD188" s="542"/>
    </row>
    <row r="189" spans="1:82" ht="17.399999999999999" x14ac:dyDescent="0.3">
      <c r="A189" s="545"/>
      <c r="B189" s="542"/>
      <c r="C189" s="542"/>
      <c r="D189" s="568"/>
      <c r="E189" s="542"/>
      <c r="F189" s="542"/>
      <c r="G189" s="567"/>
      <c r="H189" s="567"/>
      <c r="I189" s="542"/>
      <c r="J189" s="542"/>
      <c r="K189" s="542"/>
      <c r="L189" s="542"/>
      <c r="M189" s="542"/>
      <c r="N189" s="542"/>
      <c r="O189" s="542"/>
      <c r="P189" s="542"/>
      <c r="Q189" s="542"/>
      <c r="R189" s="542"/>
      <c r="S189" s="542"/>
      <c r="T189" s="542"/>
      <c r="U189" s="542"/>
      <c r="V189" s="542"/>
      <c r="W189" s="542"/>
      <c r="X189" s="542"/>
      <c r="Y189" s="542"/>
      <c r="Z189" s="542"/>
      <c r="AA189" s="542"/>
      <c r="AB189" s="542"/>
      <c r="AC189" s="542"/>
      <c r="AD189" s="542"/>
      <c r="AE189" s="542"/>
      <c r="AF189" s="542"/>
      <c r="AG189" s="542"/>
      <c r="AH189" s="542"/>
      <c r="AI189" s="542"/>
      <c r="AJ189" s="542"/>
      <c r="AK189" s="542"/>
      <c r="AL189" s="542"/>
      <c r="AM189" s="542"/>
      <c r="AN189" s="542"/>
      <c r="AO189" s="568"/>
      <c r="AP189" s="542"/>
      <c r="AQ189" s="542"/>
      <c r="AR189" s="542"/>
      <c r="AS189" s="542"/>
      <c r="AT189" s="542"/>
      <c r="AU189" s="542"/>
      <c r="AV189" s="542"/>
      <c r="AW189" s="542"/>
      <c r="AX189" s="542"/>
      <c r="AY189" s="542"/>
      <c r="AZ189" s="542"/>
      <c r="BA189" s="542"/>
      <c r="BB189" s="542"/>
      <c r="BC189" s="542"/>
      <c r="BD189" s="542"/>
      <c r="BE189" s="542"/>
      <c r="BF189" s="542"/>
      <c r="BG189" s="542"/>
      <c r="BH189" s="542"/>
      <c r="BI189" s="542"/>
      <c r="BJ189" s="542"/>
      <c r="BK189" s="542"/>
      <c r="BL189" s="542"/>
      <c r="BM189" s="542"/>
      <c r="BN189" s="542"/>
      <c r="BO189" s="542"/>
      <c r="BP189" s="542"/>
      <c r="BQ189" s="542"/>
      <c r="BR189" s="542"/>
      <c r="BS189" s="542"/>
      <c r="BT189" s="542"/>
      <c r="BU189" s="542"/>
      <c r="BV189" s="542"/>
      <c r="BW189" s="542"/>
      <c r="BX189" s="542"/>
      <c r="BY189" s="542"/>
      <c r="BZ189" s="542"/>
      <c r="CA189" s="542"/>
      <c r="CB189" s="542"/>
      <c r="CC189" s="542"/>
      <c r="CD189" s="542"/>
    </row>
    <row r="190" spans="1:82" ht="17.399999999999999" x14ac:dyDescent="0.3">
      <c r="A190" s="545"/>
      <c r="B190" s="542"/>
      <c r="C190" s="542"/>
      <c r="D190" s="568"/>
      <c r="E190" s="542"/>
      <c r="F190" s="542"/>
      <c r="G190" s="567"/>
      <c r="H190" s="567"/>
      <c r="I190" s="542"/>
      <c r="J190" s="542"/>
      <c r="K190" s="542"/>
      <c r="L190" s="542"/>
      <c r="M190" s="542"/>
      <c r="N190" s="542"/>
      <c r="O190" s="542"/>
      <c r="P190" s="542"/>
      <c r="Q190" s="542"/>
      <c r="R190" s="542"/>
      <c r="S190" s="542"/>
      <c r="T190" s="542"/>
      <c r="U190" s="542"/>
      <c r="V190" s="542"/>
      <c r="W190" s="542"/>
      <c r="X190" s="542"/>
      <c r="Y190" s="542"/>
      <c r="Z190" s="542"/>
      <c r="AA190" s="542"/>
      <c r="AB190" s="542"/>
      <c r="AC190" s="542"/>
      <c r="AD190" s="542"/>
      <c r="AE190" s="542"/>
      <c r="AF190" s="542"/>
      <c r="AG190" s="542"/>
      <c r="AH190" s="542"/>
      <c r="AI190" s="542"/>
      <c r="AJ190" s="542"/>
      <c r="AK190" s="542"/>
      <c r="AL190" s="542"/>
      <c r="AM190" s="542"/>
      <c r="AN190" s="542"/>
      <c r="AO190" s="568"/>
      <c r="AP190" s="542"/>
      <c r="AQ190" s="542"/>
      <c r="AR190" s="542"/>
      <c r="AS190" s="542"/>
      <c r="AT190" s="542"/>
      <c r="AU190" s="542"/>
      <c r="AV190" s="542"/>
      <c r="AW190" s="542"/>
      <c r="AX190" s="542"/>
      <c r="AY190" s="542"/>
      <c r="AZ190" s="542"/>
      <c r="BA190" s="542"/>
      <c r="BB190" s="542"/>
      <c r="BC190" s="542"/>
      <c r="BD190" s="542"/>
      <c r="BE190" s="542"/>
      <c r="BF190" s="542"/>
      <c r="BG190" s="542"/>
      <c r="BH190" s="542"/>
      <c r="BI190" s="542"/>
      <c r="BJ190" s="542"/>
      <c r="BK190" s="542"/>
      <c r="BL190" s="542"/>
      <c r="BM190" s="542"/>
      <c r="BN190" s="542"/>
      <c r="BO190" s="542"/>
      <c r="BP190" s="542"/>
      <c r="BQ190" s="542"/>
      <c r="BR190" s="542"/>
      <c r="BS190" s="542"/>
      <c r="BT190" s="542"/>
      <c r="BU190" s="542"/>
      <c r="BV190" s="542"/>
      <c r="BW190" s="542"/>
      <c r="BX190" s="542"/>
      <c r="BY190" s="542"/>
      <c r="BZ190" s="542"/>
      <c r="CA190" s="542"/>
      <c r="CB190" s="542"/>
      <c r="CC190" s="542"/>
      <c r="CD190" s="542"/>
    </row>
    <row r="191" spans="1:82" ht="17.399999999999999" x14ac:dyDescent="0.3">
      <c r="A191" s="545"/>
      <c r="B191" s="542"/>
      <c r="C191" s="542"/>
      <c r="D191" s="568"/>
      <c r="E191" s="542"/>
      <c r="F191" s="542"/>
      <c r="G191" s="567"/>
      <c r="H191" s="567"/>
      <c r="I191" s="542"/>
      <c r="J191" s="542"/>
      <c r="K191" s="542"/>
      <c r="L191" s="542"/>
      <c r="M191" s="542"/>
      <c r="N191" s="542"/>
      <c r="O191" s="542"/>
      <c r="P191" s="542"/>
      <c r="Q191" s="542"/>
      <c r="R191" s="542"/>
      <c r="S191" s="542"/>
      <c r="T191" s="542"/>
      <c r="U191" s="542"/>
      <c r="V191" s="542"/>
      <c r="W191" s="542"/>
      <c r="X191" s="542"/>
      <c r="Y191" s="542"/>
      <c r="Z191" s="542"/>
      <c r="AA191" s="542"/>
      <c r="AB191" s="542"/>
      <c r="AC191" s="542"/>
      <c r="AD191" s="542"/>
      <c r="AE191" s="542"/>
      <c r="AF191" s="542"/>
      <c r="AG191" s="542"/>
      <c r="AH191" s="542"/>
      <c r="AI191" s="542"/>
      <c r="AJ191" s="542"/>
      <c r="AK191" s="542"/>
      <c r="AL191" s="542"/>
      <c r="AM191" s="542"/>
      <c r="AN191" s="542"/>
      <c r="AO191" s="568"/>
      <c r="AP191" s="542"/>
      <c r="AQ191" s="542"/>
      <c r="AR191" s="542"/>
      <c r="AS191" s="542"/>
      <c r="AT191" s="542"/>
      <c r="AU191" s="542"/>
      <c r="AV191" s="542"/>
      <c r="AW191" s="542"/>
      <c r="AX191" s="542"/>
      <c r="AY191" s="542"/>
      <c r="AZ191" s="542"/>
      <c r="BA191" s="542"/>
      <c r="BB191" s="542"/>
      <c r="BC191" s="542"/>
      <c r="BD191" s="542"/>
      <c r="BE191" s="542"/>
      <c r="BF191" s="542"/>
      <c r="BG191" s="542"/>
      <c r="BH191" s="542"/>
      <c r="BI191" s="542"/>
      <c r="BJ191" s="542"/>
      <c r="BK191" s="542"/>
      <c r="BL191" s="542"/>
      <c r="BM191" s="542"/>
      <c r="BN191" s="542"/>
      <c r="BO191" s="542"/>
      <c r="BP191" s="542"/>
      <c r="BQ191" s="542"/>
      <c r="BR191" s="542"/>
      <c r="BS191" s="542"/>
      <c r="BT191" s="542"/>
      <c r="BU191" s="542"/>
      <c r="BV191" s="542"/>
      <c r="BW191" s="542"/>
      <c r="BX191" s="542"/>
      <c r="BY191" s="542"/>
      <c r="BZ191" s="542"/>
      <c r="CA191" s="542"/>
      <c r="CB191" s="542"/>
      <c r="CC191" s="542"/>
      <c r="CD191" s="542"/>
    </row>
    <row r="192" spans="1:82" ht="17.399999999999999" x14ac:dyDescent="0.3">
      <c r="A192" s="545"/>
      <c r="B192" s="542"/>
      <c r="C192" s="542"/>
      <c r="D192" s="568"/>
      <c r="E192" s="542"/>
      <c r="F192" s="542"/>
      <c r="G192" s="567"/>
      <c r="H192" s="567"/>
      <c r="I192" s="542"/>
      <c r="J192" s="542"/>
      <c r="K192" s="542"/>
      <c r="L192" s="542"/>
      <c r="M192" s="542"/>
      <c r="N192" s="542"/>
      <c r="O192" s="542"/>
      <c r="P192" s="542"/>
      <c r="Q192" s="542"/>
      <c r="R192" s="542"/>
      <c r="S192" s="542"/>
      <c r="T192" s="542"/>
      <c r="U192" s="542"/>
      <c r="V192" s="542"/>
      <c r="W192" s="542"/>
      <c r="X192" s="542"/>
      <c r="Y192" s="542"/>
      <c r="Z192" s="542"/>
      <c r="AA192" s="542"/>
      <c r="AB192" s="542"/>
      <c r="AC192" s="542"/>
      <c r="AD192" s="542"/>
      <c r="AE192" s="542"/>
      <c r="AF192" s="542"/>
      <c r="AG192" s="542"/>
      <c r="AH192" s="542"/>
      <c r="AI192" s="542"/>
      <c r="AJ192" s="542"/>
      <c r="AK192" s="542"/>
      <c r="AL192" s="542"/>
      <c r="AM192" s="542"/>
      <c r="AN192" s="542"/>
      <c r="AO192" s="568"/>
      <c r="AP192" s="542"/>
      <c r="AQ192" s="542"/>
      <c r="AR192" s="542"/>
      <c r="AS192" s="542"/>
      <c r="AT192" s="542"/>
      <c r="AU192" s="542"/>
      <c r="AV192" s="542"/>
      <c r="AW192" s="542"/>
      <c r="AX192" s="542"/>
      <c r="AY192" s="542"/>
      <c r="AZ192" s="542"/>
      <c r="BA192" s="542"/>
      <c r="BB192" s="542"/>
      <c r="BC192" s="542"/>
      <c r="BD192" s="542"/>
      <c r="BE192" s="542"/>
      <c r="BF192" s="542"/>
      <c r="BG192" s="542"/>
      <c r="BH192" s="542"/>
      <c r="BI192" s="542"/>
      <c r="BJ192" s="542"/>
      <c r="BK192" s="542"/>
      <c r="BL192" s="542"/>
      <c r="BM192" s="542"/>
      <c r="BN192" s="542"/>
      <c r="BO192" s="542"/>
      <c r="BP192" s="542"/>
      <c r="BQ192" s="542"/>
      <c r="BR192" s="542"/>
      <c r="BS192" s="542"/>
      <c r="BT192" s="542"/>
      <c r="BU192" s="542"/>
      <c r="BV192" s="542"/>
      <c r="BW192" s="542"/>
      <c r="BX192" s="542"/>
      <c r="BY192" s="542"/>
      <c r="BZ192" s="542"/>
      <c r="CA192" s="542"/>
      <c r="CB192" s="542"/>
      <c r="CC192" s="542"/>
      <c r="CD192" s="542"/>
    </row>
    <row r="193" spans="1:82" ht="17.399999999999999" x14ac:dyDescent="0.3">
      <c r="A193" s="545"/>
      <c r="B193" s="542"/>
      <c r="C193" s="542"/>
      <c r="D193" s="568"/>
      <c r="E193" s="542"/>
      <c r="F193" s="542"/>
      <c r="G193" s="567"/>
      <c r="H193" s="567"/>
      <c r="I193" s="542"/>
      <c r="J193" s="542"/>
      <c r="K193" s="542"/>
      <c r="L193" s="542"/>
      <c r="M193" s="542"/>
      <c r="N193" s="542"/>
      <c r="O193" s="542"/>
      <c r="P193" s="542"/>
      <c r="Q193" s="542"/>
      <c r="R193" s="542"/>
      <c r="S193" s="542"/>
      <c r="T193" s="542"/>
      <c r="U193" s="542"/>
      <c r="V193" s="542"/>
      <c r="W193" s="542"/>
      <c r="X193" s="542"/>
      <c r="Y193" s="542"/>
      <c r="Z193" s="542"/>
      <c r="AA193" s="542"/>
      <c r="AB193" s="542"/>
      <c r="AC193" s="542"/>
      <c r="AD193" s="542"/>
      <c r="AE193" s="542"/>
      <c r="AF193" s="542"/>
      <c r="AG193" s="542"/>
      <c r="AH193" s="542"/>
      <c r="AI193" s="542"/>
      <c r="AJ193" s="542"/>
      <c r="AK193" s="542"/>
      <c r="AL193" s="542"/>
      <c r="AM193" s="542"/>
      <c r="AN193" s="542"/>
      <c r="AO193" s="568"/>
      <c r="AP193" s="542"/>
      <c r="AQ193" s="542"/>
      <c r="AR193" s="542"/>
      <c r="AS193" s="542"/>
      <c r="AT193" s="542"/>
      <c r="AU193" s="542"/>
      <c r="AV193" s="542"/>
      <c r="AW193" s="542"/>
      <c r="AX193" s="542"/>
      <c r="AY193" s="542"/>
      <c r="AZ193" s="542"/>
      <c r="BA193" s="542"/>
      <c r="BB193" s="542"/>
      <c r="BC193" s="542"/>
      <c r="BD193" s="542"/>
      <c r="BE193" s="542"/>
      <c r="BF193" s="542"/>
      <c r="BG193" s="542"/>
      <c r="BH193" s="542"/>
      <c r="BI193" s="542"/>
      <c r="BJ193" s="542"/>
      <c r="BK193" s="542"/>
      <c r="BL193" s="542"/>
      <c r="BM193" s="542"/>
      <c r="BN193" s="542"/>
      <c r="BO193" s="542"/>
      <c r="BP193" s="542"/>
      <c r="BQ193" s="542"/>
      <c r="BR193" s="542"/>
      <c r="BS193" s="542"/>
      <c r="BT193" s="542"/>
      <c r="BU193" s="542"/>
      <c r="BV193" s="542"/>
      <c r="BW193" s="542"/>
      <c r="BX193" s="542"/>
      <c r="BY193" s="542"/>
      <c r="BZ193" s="542"/>
      <c r="CA193" s="542"/>
      <c r="CB193" s="542"/>
      <c r="CC193" s="542"/>
      <c r="CD193" s="542"/>
    </row>
    <row r="194" spans="1:82" ht="17.399999999999999" x14ac:dyDescent="0.3">
      <c r="A194" s="545"/>
      <c r="B194" s="542"/>
      <c r="C194" s="542"/>
      <c r="D194" s="568"/>
      <c r="E194" s="542"/>
      <c r="F194" s="542"/>
      <c r="G194" s="567"/>
      <c r="H194" s="567"/>
      <c r="I194" s="542"/>
      <c r="J194" s="542"/>
      <c r="K194" s="542"/>
      <c r="L194" s="542"/>
      <c r="M194" s="542"/>
      <c r="N194" s="542"/>
      <c r="O194" s="542"/>
      <c r="P194" s="542"/>
      <c r="Q194" s="542"/>
      <c r="R194" s="542"/>
      <c r="S194" s="542"/>
      <c r="T194" s="542"/>
      <c r="U194" s="542"/>
      <c r="V194" s="542"/>
      <c r="W194" s="542"/>
      <c r="X194" s="542"/>
      <c r="Y194" s="542"/>
      <c r="Z194" s="542"/>
      <c r="AA194" s="542"/>
      <c r="AB194" s="542"/>
      <c r="AC194" s="542"/>
      <c r="AD194" s="542"/>
      <c r="AE194" s="542"/>
      <c r="AF194" s="542"/>
      <c r="AG194" s="542"/>
      <c r="AH194" s="542"/>
      <c r="AI194" s="542"/>
      <c r="AJ194" s="542"/>
      <c r="AK194" s="542"/>
      <c r="AL194" s="542"/>
      <c r="AM194" s="542"/>
      <c r="AN194" s="542"/>
      <c r="AO194" s="568"/>
      <c r="AP194" s="542"/>
      <c r="AQ194" s="542"/>
      <c r="AR194" s="542"/>
      <c r="AS194" s="542"/>
      <c r="AT194" s="542"/>
      <c r="AU194" s="542"/>
      <c r="AV194" s="542"/>
      <c r="AW194" s="542"/>
      <c r="AX194" s="542"/>
      <c r="AY194" s="542"/>
      <c r="AZ194" s="542"/>
      <c r="BA194" s="542"/>
      <c r="BB194" s="542"/>
      <c r="BC194" s="542"/>
      <c r="BD194" s="542"/>
      <c r="BE194" s="542"/>
      <c r="BF194" s="542"/>
      <c r="BG194" s="542"/>
      <c r="BH194" s="542"/>
      <c r="BI194" s="542"/>
      <c r="BJ194" s="542"/>
      <c r="BK194" s="542"/>
      <c r="BL194" s="542"/>
      <c r="BM194" s="542"/>
      <c r="BN194" s="542"/>
      <c r="BO194" s="542"/>
      <c r="BP194" s="542"/>
      <c r="BQ194" s="542"/>
      <c r="BR194" s="542"/>
      <c r="BS194" s="542"/>
      <c r="BT194" s="542"/>
      <c r="BU194" s="542"/>
      <c r="BV194" s="542"/>
      <c r="BW194" s="542"/>
      <c r="BX194" s="542"/>
      <c r="BY194" s="542"/>
      <c r="BZ194" s="542"/>
      <c r="CA194" s="542"/>
      <c r="CB194" s="542"/>
      <c r="CC194" s="542"/>
      <c r="CD194" s="542"/>
    </row>
    <row r="195" spans="1:82" ht="17.399999999999999" x14ac:dyDescent="0.3">
      <c r="A195" s="545"/>
      <c r="B195" s="542"/>
      <c r="C195" s="542"/>
      <c r="D195" s="568"/>
      <c r="E195" s="542"/>
      <c r="F195" s="542"/>
      <c r="G195" s="567"/>
      <c r="H195" s="567"/>
      <c r="I195" s="542"/>
      <c r="J195" s="542"/>
      <c r="K195" s="542"/>
      <c r="L195" s="542"/>
      <c r="M195" s="542"/>
      <c r="N195" s="542"/>
      <c r="O195" s="542"/>
      <c r="P195" s="542"/>
      <c r="Q195" s="542"/>
      <c r="R195" s="542"/>
      <c r="S195" s="542"/>
      <c r="T195" s="542"/>
      <c r="U195" s="542"/>
      <c r="V195" s="542"/>
      <c r="W195" s="542"/>
      <c r="X195" s="542"/>
      <c r="Y195" s="542"/>
      <c r="Z195" s="542"/>
      <c r="AA195" s="542"/>
      <c r="AB195" s="542"/>
      <c r="AC195" s="542"/>
      <c r="AD195" s="542"/>
      <c r="AE195" s="542"/>
      <c r="AF195" s="542"/>
      <c r="AG195" s="542"/>
      <c r="AH195" s="542"/>
      <c r="AI195" s="542"/>
      <c r="AJ195" s="542"/>
      <c r="AK195" s="542"/>
      <c r="AL195" s="542"/>
      <c r="AM195" s="542"/>
      <c r="AN195" s="542"/>
      <c r="AO195" s="568"/>
      <c r="AP195" s="542"/>
      <c r="AQ195" s="542"/>
      <c r="AR195" s="542"/>
      <c r="AS195" s="542"/>
      <c r="AT195" s="542"/>
      <c r="AU195" s="542"/>
      <c r="AV195" s="542"/>
      <c r="AW195" s="542"/>
      <c r="AX195" s="542"/>
      <c r="AY195" s="542"/>
      <c r="AZ195" s="542"/>
      <c r="BA195" s="542"/>
      <c r="BB195" s="542"/>
      <c r="BC195" s="542"/>
      <c r="BD195" s="542"/>
      <c r="BE195" s="542"/>
      <c r="BF195" s="542"/>
      <c r="BG195" s="542"/>
      <c r="BH195" s="542"/>
      <c r="BI195" s="542"/>
      <c r="BJ195" s="542"/>
      <c r="BK195" s="542"/>
      <c r="BL195" s="542"/>
      <c r="BM195" s="542"/>
      <c r="BN195" s="542"/>
      <c r="BO195" s="542"/>
      <c r="BP195" s="542"/>
      <c r="BQ195" s="542"/>
      <c r="BR195" s="542"/>
      <c r="BS195" s="542"/>
      <c r="BT195" s="542"/>
      <c r="BU195" s="542"/>
      <c r="BV195" s="542"/>
      <c r="BW195" s="542"/>
      <c r="BX195" s="542"/>
      <c r="BY195" s="542"/>
      <c r="BZ195" s="542"/>
      <c r="CA195" s="542"/>
      <c r="CB195" s="542"/>
      <c r="CC195" s="542"/>
      <c r="CD195" s="542"/>
    </row>
    <row r="196" spans="1:82" ht="17.399999999999999" x14ac:dyDescent="0.3">
      <c r="A196" s="545"/>
      <c r="B196" s="542"/>
      <c r="C196" s="542"/>
      <c r="D196" s="568"/>
      <c r="E196" s="542"/>
      <c r="F196" s="542"/>
      <c r="G196" s="567"/>
      <c r="H196" s="567"/>
      <c r="I196" s="542"/>
      <c r="J196" s="542"/>
      <c r="K196" s="542"/>
      <c r="L196" s="542"/>
      <c r="M196" s="542"/>
      <c r="N196" s="542"/>
      <c r="O196" s="542"/>
      <c r="P196" s="542"/>
      <c r="Q196" s="542"/>
      <c r="R196" s="542"/>
      <c r="S196" s="542"/>
      <c r="T196" s="542"/>
      <c r="U196" s="542"/>
      <c r="V196" s="542"/>
      <c r="W196" s="542"/>
      <c r="X196" s="542"/>
      <c r="Y196" s="542"/>
      <c r="Z196" s="542"/>
      <c r="AA196" s="542"/>
      <c r="AB196" s="542"/>
      <c r="AC196" s="542"/>
      <c r="AD196" s="542"/>
      <c r="AE196" s="542"/>
      <c r="AF196" s="542"/>
      <c r="AG196" s="542"/>
      <c r="AH196" s="542"/>
      <c r="AI196" s="542"/>
      <c r="AJ196" s="542"/>
      <c r="AK196" s="542"/>
      <c r="AL196" s="542"/>
      <c r="AM196" s="542"/>
      <c r="AN196" s="542"/>
      <c r="AO196" s="568"/>
      <c r="AP196" s="542"/>
      <c r="AQ196" s="542"/>
      <c r="AR196" s="542"/>
      <c r="AS196" s="542"/>
      <c r="AT196" s="542"/>
      <c r="AU196" s="542"/>
      <c r="AV196" s="542"/>
      <c r="AW196" s="542"/>
      <c r="AX196" s="542"/>
      <c r="AY196" s="542"/>
      <c r="AZ196" s="542"/>
      <c r="BA196" s="542"/>
      <c r="BB196" s="542"/>
      <c r="BC196" s="542"/>
      <c r="BD196" s="542"/>
      <c r="BE196" s="542"/>
      <c r="BF196" s="542"/>
      <c r="BG196" s="542"/>
      <c r="BH196" s="542"/>
      <c r="BI196" s="542"/>
      <c r="BJ196" s="542"/>
      <c r="BK196" s="542"/>
      <c r="BL196" s="542"/>
      <c r="BM196" s="542"/>
      <c r="BN196" s="542"/>
      <c r="BO196" s="542"/>
      <c r="BP196" s="542"/>
      <c r="BQ196" s="542"/>
      <c r="BR196" s="542"/>
      <c r="BS196" s="542"/>
      <c r="BT196" s="542"/>
      <c r="BU196" s="542"/>
      <c r="BV196" s="542"/>
      <c r="BW196" s="542"/>
      <c r="BX196" s="542"/>
      <c r="BY196" s="542"/>
      <c r="BZ196" s="542"/>
      <c r="CA196" s="542"/>
      <c r="CB196" s="542"/>
      <c r="CC196" s="542"/>
      <c r="CD196" s="542"/>
    </row>
    <row r="197" spans="1:82" ht="17.399999999999999" x14ac:dyDescent="0.3">
      <c r="A197" s="545"/>
      <c r="B197" s="542"/>
      <c r="C197" s="542"/>
      <c r="D197" s="568"/>
      <c r="E197" s="542"/>
      <c r="F197" s="542"/>
      <c r="G197" s="567"/>
      <c r="H197" s="567"/>
      <c r="I197" s="542"/>
      <c r="J197" s="542"/>
      <c r="K197" s="542"/>
      <c r="L197" s="542"/>
      <c r="M197" s="542"/>
      <c r="N197" s="542"/>
      <c r="O197" s="542"/>
      <c r="P197" s="542"/>
      <c r="Q197" s="542"/>
      <c r="R197" s="542"/>
      <c r="S197" s="542"/>
      <c r="T197" s="542"/>
      <c r="U197" s="542"/>
      <c r="V197" s="542"/>
      <c r="W197" s="542"/>
      <c r="X197" s="542"/>
      <c r="Y197" s="542"/>
      <c r="Z197" s="542"/>
      <c r="AA197" s="542"/>
      <c r="AB197" s="542"/>
      <c r="AC197" s="542"/>
      <c r="AD197" s="542"/>
      <c r="AE197" s="542"/>
      <c r="AF197" s="542"/>
      <c r="AG197" s="542"/>
      <c r="AH197" s="542"/>
      <c r="AI197" s="542"/>
      <c r="AJ197" s="542"/>
      <c r="AK197" s="542"/>
      <c r="AL197" s="542"/>
      <c r="AM197" s="542"/>
      <c r="AN197" s="542"/>
      <c r="AO197" s="568"/>
      <c r="AP197" s="542"/>
      <c r="AQ197" s="542"/>
      <c r="AR197" s="542"/>
      <c r="AS197" s="542"/>
      <c r="AT197" s="542"/>
      <c r="AU197" s="542"/>
      <c r="AV197" s="542"/>
      <c r="AW197" s="542"/>
      <c r="AX197" s="542"/>
      <c r="AY197" s="542"/>
      <c r="AZ197" s="542"/>
      <c r="BA197" s="542"/>
      <c r="BB197" s="542"/>
      <c r="BC197" s="542"/>
      <c r="BD197" s="542"/>
      <c r="BE197" s="542"/>
      <c r="BF197" s="542"/>
      <c r="BG197" s="542"/>
      <c r="BH197" s="542"/>
      <c r="BI197" s="542"/>
      <c r="BJ197" s="542"/>
      <c r="BK197" s="542"/>
      <c r="BL197" s="542"/>
      <c r="BM197" s="542"/>
      <c r="BN197" s="542"/>
      <c r="BO197" s="542"/>
      <c r="BP197" s="542"/>
      <c r="BQ197" s="542"/>
      <c r="BR197" s="542"/>
      <c r="BS197" s="542"/>
      <c r="BT197" s="542"/>
      <c r="BU197" s="542"/>
      <c r="BV197" s="542"/>
      <c r="BW197" s="542"/>
      <c r="BX197" s="542"/>
      <c r="BY197" s="542"/>
      <c r="BZ197" s="542"/>
      <c r="CA197" s="542"/>
      <c r="CB197" s="542"/>
      <c r="CC197" s="542"/>
      <c r="CD197" s="542"/>
    </row>
    <row r="198" spans="1:82" ht="17.399999999999999" x14ac:dyDescent="0.3">
      <c r="A198" s="545"/>
      <c r="B198" s="542"/>
      <c r="C198" s="542"/>
      <c r="D198" s="568"/>
      <c r="E198" s="542"/>
      <c r="F198" s="542"/>
      <c r="G198" s="567"/>
      <c r="H198" s="567"/>
      <c r="I198" s="542"/>
      <c r="J198" s="542"/>
      <c r="K198" s="542"/>
      <c r="L198" s="542"/>
      <c r="M198" s="542"/>
      <c r="N198" s="542"/>
      <c r="O198" s="542"/>
      <c r="P198" s="542"/>
      <c r="Q198" s="542"/>
      <c r="R198" s="542"/>
      <c r="S198" s="542"/>
      <c r="T198" s="542"/>
      <c r="U198" s="542"/>
      <c r="V198" s="542"/>
      <c r="W198" s="542"/>
      <c r="X198" s="542"/>
      <c r="Y198" s="542"/>
      <c r="Z198" s="542"/>
      <c r="AA198" s="542"/>
      <c r="AB198" s="542"/>
      <c r="AC198" s="542"/>
      <c r="AD198" s="542"/>
      <c r="AE198" s="542"/>
      <c r="AF198" s="542"/>
      <c r="AG198" s="542"/>
      <c r="AH198" s="542"/>
      <c r="AI198" s="542"/>
      <c r="AJ198" s="542"/>
      <c r="AK198" s="542"/>
      <c r="AL198" s="542"/>
      <c r="AM198" s="542"/>
      <c r="AN198" s="542"/>
      <c r="AO198" s="568"/>
      <c r="AP198" s="542"/>
      <c r="AQ198" s="542"/>
      <c r="AR198" s="542"/>
      <c r="AS198" s="542"/>
      <c r="AT198" s="542"/>
      <c r="AU198" s="542"/>
      <c r="AV198" s="542"/>
      <c r="AW198" s="542"/>
      <c r="AX198" s="542"/>
      <c r="AY198" s="542"/>
      <c r="AZ198" s="542"/>
      <c r="BA198" s="542"/>
      <c r="BB198" s="542"/>
      <c r="BC198" s="542"/>
      <c r="BD198" s="542"/>
      <c r="BE198" s="542"/>
      <c r="BF198" s="542"/>
      <c r="BG198" s="542"/>
      <c r="BH198" s="542"/>
      <c r="BI198" s="542"/>
      <c r="BJ198" s="542"/>
      <c r="BK198" s="542"/>
      <c r="BL198" s="542"/>
      <c r="BM198" s="542"/>
      <c r="BN198" s="542"/>
      <c r="BO198" s="542"/>
      <c r="BP198" s="542"/>
      <c r="BQ198" s="542"/>
      <c r="BR198" s="542"/>
      <c r="BS198" s="542"/>
      <c r="BT198" s="542"/>
      <c r="BU198" s="542"/>
      <c r="BV198" s="542"/>
      <c r="BW198" s="542"/>
      <c r="BX198" s="542"/>
      <c r="BY198" s="542"/>
      <c r="BZ198" s="542"/>
      <c r="CA198" s="542"/>
      <c r="CB198" s="542"/>
      <c r="CC198" s="542"/>
      <c r="CD198" s="542"/>
    </row>
    <row r="199" spans="1:82" ht="17.399999999999999" x14ac:dyDescent="0.3">
      <c r="A199" s="545"/>
      <c r="B199" s="542"/>
      <c r="C199" s="542"/>
      <c r="D199" s="568"/>
      <c r="E199" s="542"/>
      <c r="F199" s="542"/>
      <c r="G199" s="567"/>
      <c r="H199" s="567"/>
      <c r="I199" s="542"/>
      <c r="J199" s="542"/>
      <c r="K199" s="542"/>
      <c r="L199" s="542"/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2"/>
      <c r="X199" s="542"/>
      <c r="Y199" s="542"/>
      <c r="Z199" s="542"/>
      <c r="AA199" s="542"/>
      <c r="AB199" s="542"/>
      <c r="AC199" s="542"/>
      <c r="AD199" s="542"/>
      <c r="AE199" s="542"/>
      <c r="AF199" s="542"/>
      <c r="AG199" s="542"/>
      <c r="AH199" s="542"/>
      <c r="AI199" s="542"/>
      <c r="AJ199" s="542"/>
      <c r="AK199" s="542"/>
      <c r="AL199" s="542"/>
      <c r="AM199" s="542"/>
      <c r="AN199" s="542"/>
      <c r="AO199" s="568"/>
      <c r="AP199" s="542"/>
      <c r="AQ199" s="542"/>
      <c r="AR199" s="542"/>
      <c r="AS199" s="542"/>
      <c r="AT199" s="542"/>
      <c r="AU199" s="542"/>
      <c r="AV199" s="542"/>
      <c r="AW199" s="542"/>
      <c r="AX199" s="542"/>
      <c r="AY199" s="542"/>
      <c r="AZ199" s="542"/>
      <c r="BA199" s="542"/>
      <c r="BB199" s="542"/>
      <c r="BC199" s="542"/>
      <c r="BD199" s="542"/>
      <c r="BE199" s="542"/>
      <c r="BF199" s="542"/>
      <c r="BG199" s="542"/>
      <c r="BH199" s="542"/>
      <c r="BI199" s="542"/>
      <c r="BJ199" s="542"/>
      <c r="BK199" s="542"/>
      <c r="BL199" s="542"/>
      <c r="BM199" s="542"/>
      <c r="BN199" s="542"/>
      <c r="BO199" s="542"/>
      <c r="BP199" s="542"/>
      <c r="BQ199" s="542"/>
      <c r="BR199" s="542"/>
      <c r="BS199" s="542"/>
      <c r="BT199" s="542"/>
      <c r="BU199" s="542"/>
      <c r="BV199" s="542"/>
      <c r="BW199" s="542"/>
      <c r="BX199" s="542"/>
      <c r="BY199" s="542"/>
      <c r="BZ199" s="542"/>
      <c r="CA199" s="542"/>
      <c r="CB199" s="542"/>
      <c r="CC199" s="542"/>
      <c r="CD199" s="542"/>
    </row>
    <row r="200" spans="1:82" ht="17.399999999999999" x14ac:dyDescent="0.3">
      <c r="A200" s="545"/>
      <c r="B200" s="542"/>
      <c r="C200" s="542"/>
      <c r="D200" s="568"/>
      <c r="E200" s="542"/>
      <c r="F200" s="542"/>
      <c r="G200" s="567"/>
      <c r="H200" s="567"/>
      <c r="I200" s="542"/>
      <c r="J200" s="542"/>
      <c r="K200" s="542"/>
      <c r="L200" s="542"/>
      <c r="M200" s="542"/>
      <c r="N200" s="542"/>
      <c r="O200" s="542"/>
      <c r="P200" s="542"/>
      <c r="Q200" s="542"/>
      <c r="R200" s="542"/>
      <c r="S200" s="542"/>
      <c r="T200" s="542"/>
      <c r="U200" s="542"/>
      <c r="V200" s="542"/>
      <c r="W200" s="542"/>
      <c r="X200" s="542"/>
      <c r="Y200" s="542"/>
      <c r="Z200" s="542"/>
      <c r="AA200" s="542"/>
      <c r="AB200" s="542"/>
      <c r="AC200" s="542"/>
      <c r="AD200" s="542"/>
      <c r="AE200" s="542"/>
      <c r="AF200" s="542"/>
      <c r="AG200" s="542"/>
      <c r="AH200" s="542"/>
      <c r="AI200" s="542"/>
      <c r="AJ200" s="542"/>
      <c r="AK200" s="542"/>
      <c r="AL200" s="542"/>
      <c r="AM200" s="542"/>
      <c r="AN200" s="542"/>
      <c r="AO200" s="568"/>
      <c r="AP200" s="542"/>
      <c r="AQ200" s="542"/>
      <c r="AR200" s="542"/>
      <c r="AS200" s="542"/>
      <c r="AT200" s="542"/>
      <c r="AU200" s="542"/>
      <c r="AV200" s="542"/>
      <c r="AW200" s="542"/>
      <c r="AX200" s="542"/>
      <c r="AY200" s="542"/>
      <c r="AZ200" s="542"/>
      <c r="BA200" s="542"/>
      <c r="BB200" s="542"/>
      <c r="BC200" s="542"/>
      <c r="BD200" s="542"/>
      <c r="BE200" s="542"/>
      <c r="BF200" s="542"/>
      <c r="BG200" s="542"/>
      <c r="BH200" s="542"/>
      <c r="BI200" s="542"/>
      <c r="BJ200" s="542"/>
      <c r="BK200" s="542"/>
      <c r="BL200" s="542"/>
      <c r="BM200" s="542"/>
      <c r="BN200" s="542"/>
      <c r="BO200" s="542"/>
      <c r="BP200" s="542"/>
      <c r="BQ200" s="542"/>
      <c r="BR200" s="542"/>
      <c r="BS200" s="542"/>
      <c r="BT200" s="542"/>
      <c r="BU200" s="542"/>
      <c r="BV200" s="542"/>
      <c r="BW200" s="542"/>
      <c r="BX200" s="542"/>
      <c r="BY200" s="542"/>
      <c r="BZ200" s="542"/>
      <c r="CA200" s="542"/>
      <c r="CB200" s="542"/>
      <c r="CC200" s="542"/>
      <c r="CD200" s="542"/>
    </row>
    <row r="201" spans="1:82" ht="17.399999999999999" x14ac:dyDescent="0.3">
      <c r="A201" s="545"/>
      <c r="B201" s="542"/>
      <c r="C201" s="542"/>
      <c r="D201" s="568"/>
      <c r="E201" s="542"/>
      <c r="F201" s="542"/>
      <c r="G201" s="567"/>
      <c r="H201" s="567"/>
      <c r="I201" s="542"/>
      <c r="J201" s="542"/>
      <c r="K201" s="542"/>
      <c r="L201" s="542"/>
      <c r="M201" s="542"/>
      <c r="N201" s="542"/>
      <c r="O201" s="542"/>
      <c r="P201" s="542"/>
      <c r="Q201" s="542"/>
      <c r="R201" s="542"/>
      <c r="S201" s="542"/>
      <c r="T201" s="542"/>
      <c r="U201" s="542"/>
      <c r="V201" s="542"/>
      <c r="W201" s="542"/>
      <c r="X201" s="542"/>
      <c r="Y201" s="542"/>
      <c r="Z201" s="542"/>
      <c r="AA201" s="542"/>
      <c r="AB201" s="542"/>
      <c r="AC201" s="542"/>
      <c r="AD201" s="542"/>
      <c r="AE201" s="542"/>
      <c r="AF201" s="542"/>
      <c r="AG201" s="542"/>
      <c r="AH201" s="542"/>
      <c r="AI201" s="542"/>
      <c r="AJ201" s="542"/>
      <c r="AK201" s="542"/>
      <c r="AL201" s="542"/>
      <c r="AM201" s="542"/>
      <c r="AN201" s="542"/>
      <c r="AO201" s="568"/>
      <c r="AP201" s="542"/>
      <c r="AQ201" s="542"/>
      <c r="AR201" s="542"/>
      <c r="AS201" s="542"/>
      <c r="AT201" s="542"/>
      <c r="AU201" s="542"/>
      <c r="AV201" s="542"/>
      <c r="AW201" s="542"/>
      <c r="AX201" s="542"/>
      <c r="AY201" s="542"/>
      <c r="AZ201" s="542"/>
      <c r="BA201" s="542"/>
      <c r="BB201" s="542"/>
      <c r="BC201" s="542"/>
      <c r="BD201" s="542"/>
      <c r="BE201" s="542"/>
      <c r="BF201" s="542"/>
      <c r="BG201" s="542"/>
      <c r="BH201" s="542"/>
      <c r="BI201" s="542"/>
      <c r="BJ201" s="542"/>
      <c r="BK201" s="542"/>
      <c r="BL201" s="542"/>
      <c r="BM201" s="542"/>
      <c r="BN201" s="542"/>
      <c r="BO201" s="542"/>
      <c r="BP201" s="542"/>
      <c r="BQ201" s="542"/>
      <c r="BR201" s="542"/>
      <c r="BS201" s="542"/>
      <c r="BT201" s="542"/>
      <c r="BU201" s="542"/>
      <c r="BV201" s="542"/>
      <c r="BW201" s="542"/>
      <c r="BX201" s="542"/>
      <c r="BY201" s="542"/>
      <c r="BZ201" s="542"/>
      <c r="CA201" s="542"/>
      <c r="CB201" s="542"/>
      <c r="CC201" s="542"/>
      <c r="CD201" s="542"/>
    </row>
    <row r="202" spans="1:82" ht="17.399999999999999" x14ac:dyDescent="0.3">
      <c r="A202" s="545"/>
      <c r="B202" s="542"/>
      <c r="C202" s="542"/>
      <c r="D202" s="568"/>
      <c r="E202" s="542"/>
      <c r="F202" s="542"/>
      <c r="G202" s="567"/>
      <c r="H202" s="567"/>
      <c r="I202" s="542"/>
      <c r="J202" s="542"/>
      <c r="K202" s="542"/>
      <c r="L202" s="542"/>
      <c r="M202" s="542"/>
      <c r="N202" s="542"/>
      <c r="O202" s="542"/>
      <c r="P202" s="542"/>
      <c r="Q202" s="542"/>
      <c r="R202" s="542"/>
      <c r="S202" s="542"/>
      <c r="T202" s="542"/>
      <c r="U202" s="542"/>
      <c r="V202" s="542"/>
      <c r="W202" s="542"/>
      <c r="X202" s="542"/>
      <c r="Y202" s="542"/>
      <c r="Z202" s="542"/>
      <c r="AA202" s="542"/>
      <c r="AB202" s="542"/>
      <c r="AC202" s="542"/>
      <c r="AD202" s="542"/>
      <c r="AE202" s="542"/>
      <c r="AF202" s="542"/>
      <c r="AG202" s="542"/>
      <c r="AH202" s="542"/>
      <c r="AI202" s="542"/>
      <c r="AJ202" s="542"/>
      <c r="AK202" s="542"/>
      <c r="AL202" s="542"/>
      <c r="AM202" s="542"/>
      <c r="AN202" s="542"/>
      <c r="AO202" s="568"/>
      <c r="AP202" s="542"/>
      <c r="AQ202" s="542"/>
      <c r="AR202" s="542"/>
      <c r="AS202" s="542"/>
      <c r="AT202" s="542"/>
      <c r="AU202" s="542"/>
      <c r="AV202" s="542"/>
      <c r="AW202" s="542"/>
      <c r="AX202" s="542"/>
      <c r="AY202" s="542"/>
      <c r="AZ202" s="542"/>
      <c r="BA202" s="542"/>
      <c r="BB202" s="542"/>
      <c r="BC202" s="542"/>
      <c r="BD202" s="542"/>
      <c r="BE202" s="542"/>
      <c r="BF202" s="542"/>
      <c r="BG202" s="542"/>
      <c r="BH202" s="542"/>
      <c r="BI202" s="542"/>
      <c r="BJ202" s="542"/>
      <c r="BK202" s="542"/>
      <c r="BL202" s="542"/>
      <c r="BM202" s="542"/>
      <c r="BN202" s="542"/>
      <c r="BO202" s="542"/>
      <c r="BP202" s="542"/>
      <c r="BQ202" s="542"/>
      <c r="BR202" s="542"/>
      <c r="BS202" s="542"/>
      <c r="BT202" s="542"/>
      <c r="BU202" s="542"/>
      <c r="BV202" s="542"/>
      <c r="BW202" s="542"/>
      <c r="BX202" s="542"/>
      <c r="BY202" s="542"/>
      <c r="BZ202" s="542"/>
      <c r="CA202" s="542"/>
      <c r="CB202" s="542"/>
      <c r="CC202" s="542"/>
      <c r="CD202" s="542"/>
    </row>
    <row r="203" spans="1:82" ht="17.399999999999999" x14ac:dyDescent="0.3">
      <c r="A203" s="545"/>
      <c r="B203" s="542"/>
      <c r="C203" s="542"/>
      <c r="D203" s="568"/>
      <c r="E203" s="542"/>
      <c r="F203" s="542"/>
      <c r="G203" s="567"/>
      <c r="H203" s="567"/>
      <c r="I203" s="542"/>
      <c r="J203" s="542"/>
      <c r="K203" s="542"/>
      <c r="L203" s="542"/>
      <c r="M203" s="542"/>
      <c r="N203" s="542"/>
      <c r="O203" s="542"/>
      <c r="P203" s="542"/>
      <c r="Q203" s="542"/>
      <c r="R203" s="542"/>
      <c r="S203" s="542"/>
      <c r="T203" s="542"/>
      <c r="U203" s="542"/>
      <c r="V203" s="542"/>
      <c r="W203" s="542"/>
      <c r="X203" s="542"/>
      <c r="Y203" s="542"/>
      <c r="Z203" s="542"/>
      <c r="AA203" s="542"/>
      <c r="AB203" s="542"/>
      <c r="AC203" s="542"/>
      <c r="AD203" s="542"/>
      <c r="AE203" s="542"/>
      <c r="AF203" s="542"/>
      <c r="AG203" s="542"/>
      <c r="AH203" s="542"/>
      <c r="AI203" s="542"/>
      <c r="AJ203" s="542"/>
      <c r="AK203" s="542"/>
      <c r="AL203" s="542"/>
      <c r="AM203" s="542"/>
      <c r="AN203" s="542"/>
      <c r="AO203" s="568"/>
      <c r="AP203" s="542"/>
      <c r="AQ203" s="542"/>
      <c r="AR203" s="542"/>
      <c r="AS203" s="542"/>
      <c r="AT203" s="542"/>
      <c r="AU203" s="542"/>
      <c r="AV203" s="542"/>
      <c r="AW203" s="542"/>
      <c r="AX203" s="542"/>
      <c r="AY203" s="542"/>
      <c r="AZ203" s="542"/>
      <c r="BA203" s="542"/>
      <c r="BB203" s="542"/>
      <c r="BC203" s="542"/>
      <c r="BD203" s="542"/>
      <c r="BE203" s="542"/>
      <c r="BF203" s="542"/>
      <c r="BG203" s="542"/>
      <c r="BH203" s="542"/>
      <c r="BI203" s="542"/>
      <c r="BJ203" s="542"/>
      <c r="BK203" s="542"/>
      <c r="BL203" s="542"/>
      <c r="BM203" s="542"/>
      <c r="BN203" s="542"/>
      <c r="BO203" s="542"/>
      <c r="BP203" s="542"/>
      <c r="BQ203" s="542"/>
      <c r="BR203" s="542"/>
      <c r="BS203" s="542"/>
      <c r="BT203" s="542"/>
      <c r="BU203" s="542"/>
      <c r="BV203" s="542"/>
      <c r="BW203" s="542"/>
      <c r="BX203" s="542"/>
      <c r="BY203" s="542"/>
      <c r="BZ203" s="542"/>
      <c r="CA203" s="542"/>
      <c r="CB203" s="542"/>
      <c r="CC203" s="542"/>
      <c r="CD203" s="542"/>
    </row>
    <row r="204" spans="1:82" ht="17.399999999999999" x14ac:dyDescent="0.3">
      <c r="A204" s="545"/>
      <c r="B204" s="542"/>
      <c r="C204" s="542"/>
      <c r="D204" s="568"/>
      <c r="E204" s="542"/>
      <c r="F204" s="542"/>
      <c r="G204" s="567"/>
      <c r="H204" s="567"/>
      <c r="I204" s="542"/>
      <c r="J204" s="542"/>
      <c r="K204" s="542"/>
      <c r="L204" s="542"/>
      <c r="M204" s="542"/>
      <c r="N204" s="542"/>
      <c r="O204" s="542"/>
      <c r="P204" s="542"/>
      <c r="Q204" s="542"/>
      <c r="R204" s="542"/>
      <c r="S204" s="542"/>
      <c r="T204" s="542"/>
      <c r="U204" s="542"/>
      <c r="V204" s="542"/>
      <c r="W204" s="542"/>
      <c r="X204" s="542"/>
      <c r="Y204" s="542"/>
      <c r="Z204" s="542"/>
      <c r="AA204" s="542"/>
      <c r="AB204" s="542"/>
      <c r="AC204" s="542"/>
      <c r="AD204" s="542"/>
      <c r="AE204" s="542"/>
      <c r="AF204" s="542"/>
      <c r="AG204" s="542"/>
      <c r="AH204" s="542"/>
      <c r="AI204" s="542"/>
      <c r="AJ204" s="542"/>
      <c r="AK204" s="542"/>
      <c r="AL204" s="542"/>
      <c r="AM204" s="542"/>
      <c r="AN204" s="542"/>
      <c r="AO204" s="568"/>
      <c r="AP204" s="542"/>
      <c r="AQ204" s="542"/>
      <c r="AR204" s="542"/>
      <c r="AS204" s="542"/>
      <c r="AT204" s="542"/>
      <c r="AU204" s="542"/>
      <c r="AV204" s="542"/>
      <c r="AW204" s="542"/>
      <c r="AX204" s="542"/>
      <c r="AY204" s="542"/>
      <c r="AZ204" s="542"/>
      <c r="BA204" s="542"/>
      <c r="BB204" s="542"/>
      <c r="BC204" s="542"/>
      <c r="BD204" s="542"/>
      <c r="BE204" s="542"/>
      <c r="BF204" s="542"/>
      <c r="BG204" s="542"/>
      <c r="BH204" s="542"/>
      <c r="BI204" s="542"/>
      <c r="BJ204" s="542"/>
      <c r="BK204" s="542"/>
      <c r="BL204" s="542"/>
      <c r="BM204" s="542"/>
      <c r="BN204" s="542"/>
      <c r="BO204" s="542"/>
      <c r="BP204" s="542"/>
      <c r="BQ204" s="542"/>
      <c r="BR204" s="542"/>
      <c r="BS204" s="542"/>
      <c r="BT204" s="542"/>
      <c r="BU204" s="542"/>
      <c r="BV204" s="542"/>
      <c r="BW204" s="542"/>
      <c r="BX204" s="542"/>
      <c r="BY204" s="542"/>
      <c r="BZ204" s="542"/>
      <c r="CA204" s="542"/>
      <c r="CB204" s="542"/>
      <c r="CC204" s="542"/>
      <c r="CD204" s="542"/>
    </row>
    <row r="205" spans="1:82" ht="17.399999999999999" x14ac:dyDescent="0.3">
      <c r="A205" s="545"/>
      <c r="B205" s="542"/>
      <c r="C205" s="542"/>
      <c r="D205" s="568"/>
      <c r="E205" s="542"/>
      <c r="F205" s="542"/>
      <c r="G205" s="567"/>
      <c r="H205" s="567"/>
      <c r="I205" s="542"/>
      <c r="J205" s="542"/>
      <c r="K205" s="542"/>
      <c r="L205" s="542"/>
      <c r="M205" s="542"/>
      <c r="N205" s="542"/>
      <c r="O205" s="542"/>
      <c r="P205" s="542"/>
      <c r="Q205" s="542"/>
      <c r="R205" s="542"/>
      <c r="S205" s="542"/>
      <c r="T205" s="542"/>
      <c r="U205" s="542"/>
      <c r="V205" s="542"/>
      <c r="W205" s="542"/>
      <c r="X205" s="542"/>
      <c r="Y205" s="542"/>
      <c r="Z205" s="542"/>
      <c r="AA205" s="542"/>
      <c r="AB205" s="542"/>
      <c r="AC205" s="542"/>
      <c r="AD205" s="542"/>
      <c r="AE205" s="542"/>
      <c r="AF205" s="542"/>
      <c r="AG205" s="542"/>
      <c r="AH205" s="542"/>
      <c r="AI205" s="542"/>
      <c r="AJ205" s="542"/>
      <c r="AK205" s="542"/>
      <c r="AL205" s="542"/>
      <c r="AM205" s="542"/>
      <c r="AN205" s="542"/>
      <c r="AO205" s="568"/>
      <c r="AP205" s="542"/>
      <c r="AQ205" s="542"/>
      <c r="AR205" s="542"/>
      <c r="AS205" s="542"/>
      <c r="AT205" s="542"/>
      <c r="AU205" s="542"/>
      <c r="AV205" s="542"/>
      <c r="AW205" s="542"/>
      <c r="AX205" s="542"/>
      <c r="AY205" s="542"/>
      <c r="AZ205" s="542"/>
      <c r="BA205" s="542"/>
      <c r="BB205" s="542"/>
      <c r="BC205" s="542"/>
      <c r="BD205" s="542"/>
      <c r="BE205" s="542"/>
      <c r="BF205" s="542"/>
      <c r="BG205" s="542"/>
      <c r="BH205" s="542"/>
      <c r="BI205" s="542"/>
      <c r="BJ205" s="542"/>
      <c r="BK205" s="542"/>
      <c r="BL205" s="542"/>
      <c r="BM205" s="542"/>
      <c r="BN205" s="542"/>
      <c r="BO205" s="542"/>
      <c r="BP205" s="542"/>
      <c r="BQ205" s="542"/>
      <c r="BR205" s="542"/>
      <c r="BS205" s="542"/>
      <c r="BT205" s="542"/>
      <c r="BU205" s="542"/>
      <c r="BV205" s="542"/>
      <c r="BW205" s="542"/>
      <c r="BX205" s="542"/>
      <c r="BY205" s="542"/>
      <c r="BZ205" s="542"/>
      <c r="CA205" s="542"/>
      <c r="CB205" s="542"/>
      <c r="CC205" s="542"/>
      <c r="CD205" s="542"/>
    </row>
    <row r="206" spans="1:82" ht="17.399999999999999" x14ac:dyDescent="0.3">
      <c r="A206" s="545"/>
      <c r="B206" s="542"/>
      <c r="C206" s="542"/>
      <c r="D206" s="568"/>
      <c r="E206" s="542"/>
      <c r="F206" s="542"/>
      <c r="G206" s="567"/>
      <c r="H206" s="567"/>
      <c r="I206" s="542"/>
      <c r="J206" s="542"/>
      <c r="K206" s="542"/>
      <c r="L206" s="542"/>
      <c r="M206" s="542"/>
      <c r="N206" s="542"/>
      <c r="O206" s="542"/>
      <c r="P206" s="542"/>
      <c r="Q206" s="542"/>
      <c r="R206" s="542"/>
      <c r="S206" s="542"/>
      <c r="T206" s="542"/>
      <c r="U206" s="542"/>
      <c r="V206" s="542"/>
      <c r="W206" s="542"/>
      <c r="X206" s="542"/>
      <c r="Y206" s="542"/>
      <c r="Z206" s="542"/>
      <c r="AA206" s="542"/>
      <c r="AB206" s="542"/>
      <c r="AC206" s="542"/>
      <c r="AD206" s="542"/>
      <c r="AE206" s="542"/>
      <c r="AF206" s="542"/>
      <c r="AG206" s="542"/>
      <c r="AH206" s="542"/>
      <c r="AI206" s="542"/>
      <c r="AJ206" s="542"/>
      <c r="AK206" s="542"/>
      <c r="AL206" s="542"/>
      <c r="AM206" s="542"/>
      <c r="AN206" s="542"/>
      <c r="AO206" s="568"/>
      <c r="AP206" s="542"/>
      <c r="AQ206" s="542"/>
      <c r="AR206" s="542"/>
      <c r="AS206" s="542"/>
      <c r="AT206" s="542"/>
      <c r="AU206" s="542"/>
      <c r="AV206" s="542"/>
      <c r="AW206" s="542"/>
      <c r="AX206" s="542"/>
      <c r="AY206" s="542"/>
      <c r="AZ206" s="542"/>
      <c r="BA206" s="542"/>
      <c r="BB206" s="542"/>
      <c r="BC206" s="542"/>
      <c r="BD206" s="542"/>
      <c r="BE206" s="542"/>
      <c r="BF206" s="542"/>
      <c r="BG206" s="542"/>
      <c r="BH206" s="542"/>
      <c r="BI206" s="542"/>
      <c r="BJ206" s="542"/>
      <c r="BK206" s="542"/>
      <c r="BL206" s="542"/>
      <c r="BM206" s="542"/>
      <c r="BN206" s="542"/>
      <c r="BO206" s="542"/>
      <c r="BP206" s="542"/>
      <c r="BQ206" s="542"/>
      <c r="BR206" s="542"/>
      <c r="BS206" s="542"/>
      <c r="BT206" s="542"/>
      <c r="BU206" s="542"/>
      <c r="BV206" s="542"/>
      <c r="BW206" s="542"/>
      <c r="BX206" s="542"/>
      <c r="BY206" s="542"/>
      <c r="BZ206" s="542"/>
      <c r="CA206" s="542"/>
      <c r="CB206" s="542"/>
      <c r="CC206" s="542"/>
      <c r="CD206" s="542"/>
    </row>
    <row r="207" spans="1:82" ht="17.399999999999999" x14ac:dyDescent="0.3">
      <c r="A207" s="545"/>
      <c r="B207" s="542"/>
      <c r="C207" s="542"/>
      <c r="D207" s="568"/>
      <c r="E207" s="542"/>
      <c r="F207" s="542"/>
      <c r="G207" s="567"/>
      <c r="H207" s="567"/>
      <c r="I207" s="542"/>
      <c r="J207" s="542"/>
      <c r="K207" s="542"/>
      <c r="L207" s="542"/>
      <c r="M207" s="542"/>
      <c r="N207" s="542"/>
      <c r="O207" s="542"/>
      <c r="P207" s="542"/>
      <c r="Q207" s="542"/>
      <c r="R207" s="542"/>
      <c r="S207" s="542"/>
      <c r="T207" s="542"/>
      <c r="U207" s="542"/>
      <c r="V207" s="542"/>
      <c r="W207" s="542"/>
      <c r="X207" s="542"/>
      <c r="Y207" s="542"/>
      <c r="Z207" s="542"/>
      <c r="AA207" s="542"/>
      <c r="AB207" s="542"/>
      <c r="AC207" s="542"/>
      <c r="AD207" s="542"/>
      <c r="AE207" s="542"/>
      <c r="AF207" s="542"/>
      <c r="AG207" s="542"/>
      <c r="AH207" s="542"/>
      <c r="AI207" s="542"/>
      <c r="AJ207" s="542"/>
      <c r="AK207" s="542"/>
      <c r="AL207" s="542"/>
      <c r="AM207" s="542"/>
      <c r="AN207" s="542"/>
      <c r="AO207" s="568"/>
      <c r="AP207" s="542"/>
      <c r="AQ207" s="542"/>
      <c r="AR207" s="542"/>
      <c r="AS207" s="542"/>
      <c r="AT207" s="542"/>
      <c r="AU207" s="542"/>
      <c r="AV207" s="542"/>
      <c r="AW207" s="542"/>
      <c r="AX207" s="542"/>
      <c r="AY207" s="542"/>
      <c r="AZ207" s="542"/>
      <c r="BA207" s="542"/>
      <c r="BB207" s="542"/>
      <c r="BC207" s="542"/>
      <c r="BD207" s="542"/>
      <c r="BE207" s="542"/>
      <c r="BF207" s="542"/>
      <c r="BG207" s="542"/>
      <c r="BH207" s="542"/>
      <c r="BI207" s="542"/>
      <c r="BJ207" s="542"/>
      <c r="BK207" s="542"/>
      <c r="BL207" s="542"/>
      <c r="BM207" s="542"/>
      <c r="BN207" s="542"/>
      <c r="BO207" s="542"/>
      <c r="BP207" s="542"/>
      <c r="BQ207" s="542"/>
      <c r="BR207" s="542"/>
      <c r="BS207" s="542"/>
      <c r="BT207" s="542"/>
      <c r="BU207" s="542"/>
      <c r="BV207" s="542"/>
      <c r="BW207" s="542"/>
      <c r="BX207" s="542"/>
      <c r="BY207" s="542"/>
      <c r="BZ207" s="542"/>
      <c r="CA207" s="542"/>
      <c r="CB207" s="542"/>
      <c r="CC207" s="542"/>
      <c r="CD207" s="542"/>
    </row>
    <row r="208" spans="1:82" ht="17.399999999999999" x14ac:dyDescent="0.3">
      <c r="A208" s="545"/>
      <c r="B208" s="542"/>
      <c r="C208" s="542"/>
      <c r="D208" s="568"/>
      <c r="E208" s="542"/>
      <c r="F208" s="542"/>
      <c r="G208" s="567"/>
      <c r="H208" s="567"/>
      <c r="I208" s="542"/>
      <c r="J208" s="542"/>
      <c r="K208" s="542"/>
      <c r="L208" s="542"/>
      <c r="M208" s="542"/>
      <c r="N208" s="542"/>
      <c r="O208" s="542"/>
      <c r="P208" s="542"/>
      <c r="Q208" s="542"/>
      <c r="R208" s="542"/>
      <c r="S208" s="542"/>
      <c r="T208" s="542"/>
      <c r="U208" s="542"/>
      <c r="V208" s="542"/>
      <c r="W208" s="542"/>
      <c r="X208" s="542"/>
      <c r="Y208" s="542"/>
      <c r="Z208" s="542"/>
      <c r="AA208" s="542"/>
      <c r="AB208" s="542"/>
      <c r="AC208" s="542"/>
      <c r="AD208" s="542"/>
      <c r="AE208" s="542"/>
      <c r="AF208" s="542"/>
      <c r="AG208" s="542"/>
      <c r="AH208" s="542"/>
      <c r="AI208" s="542"/>
      <c r="AJ208" s="542"/>
      <c r="AK208" s="542"/>
      <c r="AL208" s="542"/>
      <c r="AM208" s="542"/>
      <c r="AN208" s="542"/>
      <c r="AO208" s="568"/>
      <c r="AP208" s="542"/>
      <c r="AQ208" s="542"/>
      <c r="AR208" s="542"/>
      <c r="AS208" s="542"/>
      <c r="AT208" s="542"/>
      <c r="AU208" s="542"/>
      <c r="AV208" s="542"/>
      <c r="AW208" s="542"/>
      <c r="AX208" s="542"/>
      <c r="AY208" s="542"/>
      <c r="AZ208" s="542"/>
      <c r="BA208" s="542"/>
      <c r="BB208" s="542"/>
      <c r="BC208" s="542"/>
      <c r="BD208" s="542"/>
      <c r="BE208" s="542"/>
      <c r="BF208" s="542"/>
      <c r="BG208" s="542"/>
      <c r="BH208" s="542"/>
      <c r="BI208" s="542"/>
      <c r="BJ208" s="542"/>
      <c r="BK208" s="542"/>
      <c r="BL208" s="542"/>
      <c r="BM208" s="542"/>
      <c r="BN208" s="542"/>
      <c r="BO208" s="542"/>
      <c r="BP208" s="542"/>
      <c r="BQ208" s="542"/>
      <c r="BR208" s="542"/>
      <c r="BS208" s="542"/>
      <c r="BT208" s="542"/>
      <c r="BU208" s="542"/>
      <c r="BV208" s="542"/>
      <c r="BW208" s="542"/>
      <c r="BX208" s="542"/>
      <c r="BY208" s="542"/>
      <c r="BZ208" s="542"/>
      <c r="CA208" s="542"/>
      <c r="CB208" s="542"/>
      <c r="CC208" s="542"/>
      <c r="CD208" s="542"/>
    </row>
    <row r="209" spans="1:82" ht="17.399999999999999" x14ac:dyDescent="0.3">
      <c r="A209" s="545"/>
      <c r="B209" s="542"/>
      <c r="C209" s="542"/>
      <c r="D209" s="568"/>
      <c r="E209" s="542"/>
      <c r="F209" s="542"/>
      <c r="G209" s="567"/>
      <c r="H209" s="567"/>
      <c r="I209" s="542"/>
      <c r="J209" s="542"/>
      <c r="K209" s="542"/>
      <c r="L209" s="542"/>
      <c r="M209" s="542"/>
      <c r="N209" s="542"/>
      <c r="O209" s="542"/>
      <c r="P209" s="542"/>
      <c r="Q209" s="542"/>
      <c r="R209" s="542"/>
      <c r="S209" s="542"/>
      <c r="T209" s="542"/>
      <c r="U209" s="542"/>
      <c r="V209" s="542"/>
      <c r="W209" s="542"/>
      <c r="X209" s="542"/>
      <c r="Y209" s="542"/>
      <c r="Z209" s="542"/>
      <c r="AA209" s="542"/>
      <c r="AB209" s="542"/>
      <c r="AC209" s="542"/>
      <c r="AD209" s="542"/>
      <c r="AE209" s="542"/>
      <c r="AF209" s="542"/>
      <c r="AG209" s="542"/>
      <c r="AH209" s="542"/>
      <c r="AI209" s="542"/>
      <c r="AJ209" s="542"/>
      <c r="AK209" s="542"/>
      <c r="AL209" s="542"/>
      <c r="AM209" s="542"/>
      <c r="AN209" s="542"/>
      <c r="AO209" s="568"/>
      <c r="AP209" s="542"/>
      <c r="AQ209" s="542"/>
      <c r="AR209" s="542"/>
      <c r="AS209" s="542"/>
      <c r="AT209" s="542"/>
      <c r="AU209" s="542"/>
      <c r="AV209" s="542"/>
      <c r="AW209" s="542"/>
      <c r="AX209" s="542"/>
      <c r="AY209" s="542"/>
      <c r="AZ209" s="542"/>
      <c r="BA209" s="542"/>
      <c r="BB209" s="542"/>
      <c r="BC209" s="542"/>
      <c r="BD209" s="542"/>
      <c r="BE209" s="542"/>
      <c r="BF209" s="542"/>
      <c r="BG209" s="542"/>
      <c r="BH209" s="542"/>
      <c r="BI209" s="542"/>
      <c r="BJ209" s="542"/>
      <c r="BK209" s="542"/>
      <c r="BL209" s="542"/>
      <c r="BM209" s="542"/>
      <c r="BN209" s="542"/>
      <c r="BO209" s="542"/>
      <c r="BP209" s="542"/>
      <c r="BQ209" s="542"/>
      <c r="BR209" s="542"/>
      <c r="BS209" s="542"/>
      <c r="BT209" s="542"/>
      <c r="BU209" s="542"/>
      <c r="BV209" s="542"/>
      <c r="BW209" s="542"/>
      <c r="BX209" s="542"/>
      <c r="BY209" s="542"/>
      <c r="BZ209" s="542"/>
      <c r="CA209" s="542"/>
      <c r="CB209" s="542"/>
      <c r="CC209" s="542"/>
      <c r="CD209" s="542"/>
    </row>
    <row r="210" spans="1:82" ht="17.399999999999999" x14ac:dyDescent="0.3">
      <c r="A210" s="545"/>
      <c r="B210" s="542"/>
      <c r="C210" s="542"/>
      <c r="D210" s="568"/>
      <c r="E210" s="542"/>
      <c r="F210" s="542"/>
      <c r="G210" s="567"/>
      <c r="H210" s="567"/>
      <c r="I210" s="542"/>
      <c r="J210" s="542"/>
      <c r="K210" s="542"/>
      <c r="L210" s="542"/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2"/>
      <c r="X210" s="542"/>
      <c r="Y210" s="542"/>
      <c r="Z210" s="542"/>
      <c r="AA210" s="542"/>
      <c r="AB210" s="542"/>
      <c r="AC210" s="542"/>
      <c r="AD210" s="542"/>
      <c r="AE210" s="542"/>
      <c r="AF210" s="542"/>
      <c r="AG210" s="542"/>
      <c r="AH210" s="542"/>
      <c r="AI210" s="542"/>
      <c r="AJ210" s="542"/>
      <c r="AK210" s="542"/>
      <c r="AL210" s="542"/>
      <c r="AM210" s="542"/>
      <c r="AN210" s="542"/>
      <c r="AO210" s="568"/>
      <c r="AP210" s="542"/>
      <c r="AQ210" s="542"/>
      <c r="AR210" s="542"/>
      <c r="AS210" s="542"/>
      <c r="AT210" s="542"/>
      <c r="AU210" s="542"/>
      <c r="AV210" s="542"/>
      <c r="AW210" s="542"/>
      <c r="AX210" s="542"/>
      <c r="AY210" s="542"/>
      <c r="AZ210" s="542"/>
      <c r="BA210" s="542"/>
      <c r="BB210" s="542"/>
      <c r="BC210" s="542"/>
      <c r="BD210" s="542"/>
      <c r="BE210" s="542"/>
      <c r="BF210" s="542"/>
      <c r="BG210" s="542"/>
      <c r="BH210" s="542"/>
      <c r="BI210" s="542"/>
      <c r="BJ210" s="542"/>
      <c r="BK210" s="542"/>
      <c r="BL210" s="542"/>
      <c r="BM210" s="542"/>
      <c r="BN210" s="542"/>
      <c r="BO210" s="542"/>
      <c r="BP210" s="542"/>
      <c r="BQ210" s="542"/>
      <c r="BR210" s="542"/>
      <c r="BS210" s="542"/>
      <c r="BT210" s="542"/>
      <c r="BU210" s="542"/>
      <c r="BV210" s="542"/>
      <c r="BW210" s="542"/>
      <c r="BX210" s="542"/>
      <c r="BY210" s="542"/>
      <c r="BZ210" s="542"/>
      <c r="CA210" s="542"/>
      <c r="CB210" s="542"/>
      <c r="CC210" s="542"/>
      <c r="CD210" s="542"/>
    </row>
    <row r="211" spans="1:82" ht="17.399999999999999" x14ac:dyDescent="0.3">
      <c r="A211" s="545"/>
      <c r="B211" s="542"/>
      <c r="C211" s="542"/>
      <c r="D211" s="568"/>
      <c r="E211" s="542"/>
      <c r="F211" s="542"/>
      <c r="G211" s="567"/>
      <c r="H211" s="567"/>
      <c r="I211" s="542"/>
      <c r="J211" s="542"/>
      <c r="K211" s="542"/>
      <c r="L211" s="542"/>
      <c r="M211" s="542"/>
      <c r="N211" s="542"/>
      <c r="O211" s="542"/>
      <c r="P211" s="542"/>
      <c r="Q211" s="542"/>
      <c r="R211" s="542"/>
      <c r="S211" s="542"/>
      <c r="T211" s="542"/>
      <c r="U211" s="542"/>
      <c r="V211" s="542"/>
      <c r="W211" s="542"/>
      <c r="X211" s="542"/>
      <c r="Y211" s="542"/>
      <c r="Z211" s="542"/>
      <c r="AA211" s="542"/>
      <c r="AB211" s="542"/>
      <c r="AC211" s="542"/>
      <c r="AD211" s="542"/>
      <c r="AE211" s="542"/>
      <c r="AF211" s="542"/>
      <c r="AG211" s="542"/>
      <c r="AH211" s="542"/>
      <c r="AI211" s="542"/>
      <c r="AJ211" s="542"/>
      <c r="AK211" s="542"/>
      <c r="AL211" s="542"/>
      <c r="AM211" s="542"/>
      <c r="AN211" s="542"/>
      <c r="AO211" s="568"/>
      <c r="AP211" s="542"/>
      <c r="AQ211" s="542"/>
      <c r="AR211" s="542"/>
      <c r="AS211" s="542"/>
      <c r="AT211" s="542"/>
      <c r="AU211" s="542"/>
      <c r="AV211" s="542"/>
      <c r="AW211" s="542"/>
      <c r="AX211" s="542"/>
      <c r="AY211" s="542"/>
      <c r="AZ211" s="542"/>
      <c r="BA211" s="542"/>
      <c r="BB211" s="542"/>
      <c r="BC211" s="542"/>
      <c r="BD211" s="542"/>
      <c r="BE211" s="542"/>
      <c r="BF211" s="542"/>
      <c r="BG211" s="542"/>
      <c r="BH211" s="542"/>
      <c r="BI211" s="542"/>
      <c r="BJ211" s="542"/>
      <c r="BK211" s="542"/>
      <c r="BL211" s="542"/>
      <c r="BM211" s="542"/>
      <c r="BN211" s="542"/>
      <c r="BO211" s="542"/>
      <c r="BP211" s="542"/>
      <c r="BQ211" s="542"/>
      <c r="BR211" s="542"/>
      <c r="BS211" s="542"/>
      <c r="BT211" s="542"/>
      <c r="BU211" s="542"/>
      <c r="BV211" s="542"/>
      <c r="BW211" s="542"/>
      <c r="BX211" s="542"/>
      <c r="BY211" s="542"/>
      <c r="BZ211" s="542"/>
      <c r="CA211" s="542"/>
      <c r="CB211" s="542"/>
      <c r="CC211" s="542"/>
      <c r="CD211" s="542"/>
    </row>
    <row r="212" spans="1:82" ht="17.399999999999999" x14ac:dyDescent="0.3">
      <c r="A212" s="545"/>
      <c r="B212" s="542"/>
      <c r="C212" s="542"/>
      <c r="D212" s="568"/>
      <c r="E212" s="542"/>
      <c r="F212" s="542"/>
      <c r="G212" s="567"/>
      <c r="H212" s="567"/>
      <c r="I212" s="542"/>
      <c r="J212" s="542"/>
      <c r="K212" s="542"/>
      <c r="L212" s="542"/>
      <c r="M212" s="542"/>
      <c r="N212" s="542"/>
      <c r="O212" s="542"/>
      <c r="P212" s="542"/>
      <c r="Q212" s="542"/>
      <c r="R212" s="542"/>
      <c r="S212" s="542"/>
      <c r="T212" s="542"/>
      <c r="U212" s="542"/>
      <c r="V212" s="542"/>
      <c r="W212" s="542"/>
      <c r="X212" s="542"/>
      <c r="Y212" s="542"/>
      <c r="Z212" s="542"/>
      <c r="AA212" s="542"/>
      <c r="AB212" s="542"/>
      <c r="AC212" s="542"/>
      <c r="AD212" s="542"/>
      <c r="AE212" s="542"/>
      <c r="AF212" s="542"/>
      <c r="AG212" s="542"/>
      <c r="AH212" s="542"/>
      <c r="AI212" s="542"/>
      <c r="AJ212" s="542"/>
      <c r="AK212" s="542"/>
      <c r="AL212" s="542"/>
      <c r="AM212" s="542"/>
      <c r="AN212" s="542"/>
      <c r="AO212" s="568"/>
      <c r="AP212" s="542"/>
      <c r="AQ212" s="542"/>
      <c r="AR212" s="542"/>
      <c r="AS212" s="542"/>
      <c r="AT212" s="542"/>
      <c r="AU212" s="542"/>
      <c r="AV212" s="542"/>
      <c r="AW212" s="542"/>
      <c r="AX212" s="542"/>
      <c r="AY212" s="542"/>
      <c r="AZ212" s="542"/>
      <c r="BA212" s="542"/>
      <c r="BB212" s="542"/>
      <c r="BC212" s="542"/>
      <c r="BD212" s="542"/>
      <c r="BE212" s="542"/>
      <c r="BF212" s="542"/>
      <c r="BG212" s="542"/>
      <c r="BH212" s="542"/>
      <c r="BI212" s="542"/>
      <c r="BJ212" s="542"/>
      <c r="BK212" s="542"/>
      <c r="BL212" s="542"/>
      <c r="BM212" s="542"/>
      <c r="BN212" s="542"/>
      <c r="BO212" s="542"/>
      <c r="BP212" s="542"/>
      <c r="BQ212" s="542"/>
      <c r="BR212" s="542"/>
      <c r="BS212" s="542"/>
      <c r="BT212" s="542"/>
      <c r="BU212" s="542"/>
      <c r="BV212" s="542"/>
      <c r="BW212" s="542"/>
      <c r="BX212" s="542"/>
      <c r="BY212" s="542"/>
      <c r="BZ212" s="542"/>
      <c r="CA212" s="542"/>
      <c r="CB212" s="542"/>
      <c r="CC212" s="542"/>
      <c r="CD212" s="542"/>
    </row>
    <row r="213" spans="1:82" ht="17.399999999999999" x14ac:dyDescent="0.3">
      <c r="A213" s="545"/>
      <c r="B213" s="542"/>
      <c r="C213" s="542"/>
      <c r="D213" s="568"/>
      <c r="E213" s="542"/>
      <c r="F213" s="542"/>
      <c r="G213" s="567"/>
      <c r="H213" s="567"/>
      <c r="I213" s="542"/>
      <c r="J213" s="542"/>
      <c r="K213" s="542"/>
      <c r="L213" s="542"/>
      <c r="M213" s="542"/>
      <c r="N213" s="542"/>
      <c r="O213" s="542"/>
      <c r="P213" s="542"/>
      <c r="Q213" s="542"/>
      <c r="R213" s="542"/>
      <c r="S213" s="542"/>
      <c r="T213" s="542"/>
      <c r="U213" s="542"/>
      <c r="V213" s="542"/>
      <c r="W213" s="542"/>
      <c r="X213" s="542"/>
      <c r="Y213" s="542"/>
      <c r="Z213" s="542"/>
      <c r="AA213" s="542"/>
      <c r="AB213" s="542"/>
      <c r="AC213" s="542"/>
      <c r="AD213" s="542"/>
      <c r="AE213" s="542"/>
      <c r="AF213" s="542"/>
      <c r="AG213" s="542"/>
      <c r="AH213" s="542"/>
      <c r="AI213" s="542"/>
      <c r="AJ213" s="542"/>
      <c r="AK213" s="542"/>
      <c r="AL213" s="542"/>
      <c r="AM213" s="542"/>
      <c r="AN213" s="542"/>
      <c r="AO213" s="568"/>
      <c r="AP213" s="542"/>
      <c r="AQ213" s="542"/>
      <c r="AR213" s="542"/>
      <c r="AS213" s="542"/>
      <c r="AT213" s="542"/>
      <c r="AU213" s="542"/>
      <c r="AV213" s="542"/>
      <c r="AW213" s="542"/>
      <c r="AX213" s="542"/>
      <c r="AY213" s="542"/>
      <c r="AZ213" s="542"/>
      <c r="BA213" s="542"/>
      <c r="BB213" s="542"/>
      <c r="BC213" s="542"/>
      <c r="BD213" s="542"/>
      <c r="BE213" s="542"/>
      <c r="BF213" s="542"/>
      <c r="BG213" s="542"/>
      <c r="BH213" s="542"/>
      <c r="BI213" s="542"/>
      <c r="BJ213" s="542"/>
      <c r="BK213" s="542"/>
      <c r="BL213" s="542"/>
      <c r="BM213" s="542"/>
      <c r="BN213" s="542"/>
      <c r="BO213" s="542"/>
      <c r="BP213" s="542"/>
      <c r="BQ213" s="542"/>
      <c r="BR213" s="542"/>
      <c r="BS213" s="542"/>
      <c r="BT213" s="542"/>
      <c r="BU213" s="542"/>
      <c r="BV213" s="542"/>
      <c r="BW213" s="542"/>
      <c r="BX213" s="542"/>
      <c r="BY213" s="542"/>
      <c r="BZ213" s="542"/>
      <c r="CA213" s="542"/>
      <c r="CB213" s="542"/>
      <c r="CC213" s="542"/>
      <c r="CD213" s="542"/>
    </row>
    <row r="214" spans="1:82" ht="17.399999999999999" x14ac:dyDescent="0.3">
      <c r="A214" s="545"/>
      <c r="B214" s="542"/>
      <c r="C214" s="542"/>
      <c r="D214" s="568"/>
      <c r="E214" s="542"/>
      <c r="F214" s="542"/>
      <c r="G214" s="567"/>
      <c r="H214" s="567"/>
      <c r="I214" s="542"/>
      <c r="J214" s="542"/>
      <c r="K214" s="542"/>
      <c r="L214" s="542"/>
      <c r="M214" s="542"/>
      <c r="N214" s="542"/>
      <c r="O214" s="542"/>
      <c r="P214" s="542"/>
      <c r="Q214" s="542"/>
      <c r="R214" s="542"/>
      <c r="S214" s="542"/>
      <c r="T214" s="542"/>
      <c r="U214" s="542"/>
      <c r="V214" s="542"/>
      <c r="W214" s="542"/>
      <c r="X214" s="542"/>
      <c r="Y214" s="542"/>
      <c r="Z214" s="542"/>
      <c r="AA214" s="542"/>
      <c r="AB214" s="542"/>
      <c r="AC214" s="542"/>
      <c r="AD214" s="542"/>
      <c r="AE214" s="542"/>
      <c r="AF214" s="542"/>
      <c r="AG214" s="542"/>
      <c r="AH214" s="542"/>
      <c r="AI214" s="542"/>
      <c r="AJ214" s="542"/>
      <c r="AK214" s="542"/>
      <c r="AL214" s="542"/>
      <c r="AM214" s="542"/>
      <c r="AN214" s="542"/>
      <c r="AO214" s="568"/>
      <c r="AP214" s="542"/>
      <c r="AQ214" s="542"/>
      <c r="AR214" s="542"/>
      <c r="AS214" s="542"/>
      <c r="AT214" s="542"/>
      <c r="AU214" s="542"/>
      <c r="AV214" s="542"/>
      <c r="AW214" s="542"/>
      <c r="AX214" s="542"/>
      <c r="AY214" s="542"/>
      <c r="AZ214" s="542"/>
      <c r="BA214" s="542"/>
      <c r="BB214" s="542"/>
      <c r="BC214" s="542"/>
      <c r="BD214" s="542"/>
      <c r="BE214" s="542"/>
      <c r="BF214" s="542"/>
      <c r="BG214" s="542"/>
      <c r="BH214" s="542"/>
      <c r="BI214" s="542"/>
      <c r="BJ214" s="542"/>
      <c r="BK214" s="542"/>
      <c r="BL214" s="542"/>
      <c r="BM214" s="542"/>
      <c r="BN214" s="542"/>
      <c r="BO214" s="542"/>
      <c r="BP214" s="542"/>
      <c r="BQ214" s="542"/>
      <c r="BR214" s="542"/>
      <c r="BS214" s="542"/>
      <c r="BT214" s="542"/>
      <c r="BU214" s="542"/>
      <c r="BV214" s="542"/>
      <c r="BW214" s="542"/>
      <c r="BX214" s="542"/>
      <c r="BY214" s="542"/>
      <c r="BZ214" s="542"/>
      <c r="CA214" s="542"/>
      <c r="CB214" s="542"/>
      <c r="CC214" s="542"/>
      <c r="CD214" s="542"/>
    </row>
    <row r="215" spans="1:82" ht="17.399999999999999" x14ac:dyDescent="0.3">
      <c r="A215" s="545"/>
      <c r="B215" s="542"/>
      <c r="C215" s="542"/>
      <c r="D215" s="568"/>
      <c r="E215" s="542"/>
      <c r="F215" s="542"/>
      <c r="G215" s="567"/>
      <c r="H215" s="567"/>
      <c r="I215" s="542"/>
      <c r="J215" s="542"/>
      <c r="K215" s="542"/>
      <c r="L215" s="542"/>
      <c r="M215" s="542"/>
      <c r="N215" s="542"/>
      <c r="O215" s="542"/>
      <c r="P215" s="542"/>
      <c r="Q215" s="542"/>
      <c r="R215" s="542"/>
      <c r="S215" s="542"/>
      <c r="T215" s="542"/>
      <c r="U215" s="542"/>
      <c r="V215" s="542"/>
      <c r="W215" s="542"/>
      <c r="X215" s="542"/>
      <c r="Y215" s="542"/>
      <c r="Z215" s="542"/>
      <c r="AA215" s="542"/>
      <c r="AB215" s="542"/>
      <c r="AC215" s="542"/>
      <c r="AD215" s="542"/>
      <c r="AE215" s="542"/>
      <c r="AF215" s="542"/>
      <c r="AG215" s="542"/>
      <c r="AH215" s="542"/>
      <c r="AI215" s="542"/>
      <c r="AJ215" s="542"/>
      <c r="AK215" s="542"/>
      <c r="AL215" s="542"/>
      <c r="AM215" s="542"/>
      <c r="AN215" s="542"/>
      <c r="AO215" s="568"/>
      <c r="AP215" s="542"/>
      <c r="AQ215" s="542"/>
      <c r="AR215" s="542"/>
      <c r="AS215" s="542"/>
      <c r="AT215" s="542"/>
      <c r="AU215" s="542"/>
      <c r="AV215" s="542"/>
      <c r="AW215" s="542"/>
      <c r="AX215" s="542"/>
      <c r="AY215" s="542"/>
      <c r="AZ215" s="542"/>
      <c r="BA215" s="542"/>
      <c r="BB215" s="542"/>
      <c r="BC215" s="542"/>
      <c r="BD215" s="542"/>
      <c r="BE215" s="542"/>
      <c r="BF215" s="542"/>
      <c r="BG215" s="542"/>
      <c r="BH215" s="542"/>
      <c r="BI215" s="542"/>
      <c r="BJ215" s="542"/>
      <c r="BK215" s="542"/>
      <c r="BL215" s="542"/>
      <c r="BM215" s="542"/>
      <c r="BN215" s="542"/>
      <c r="BO215" s="542"/>
      <c r="BP215" s="542"/>
      <c r="BQ215" s="542"/>
      <c r="BR215" s="542"/>
      <c r="BS215" s="542"/>
      <c r="BT215" s="542"/>
      <c r="BU215" s="542"/>
      <c r="BV215" s="542"/>
      <c r="BW215" s="542"/>
      <c r="BX215" s="542"/>
      <c r="BY215" s="542"/>
      <c r="BZ215" s="542"/>
      <c r="CA215" s="542"/>
      <c r="CB215" s="542"/>
      <c r="CC215" s="542"/>
      <c r="CD215" s="542"/>
    </row>
    <row r="216" spans="1:82" ht="17.399999999999999" x14ac:dyDescent="0.3">
      <c r="A216" s="545"/>
      <c r="B216" s="542"/>
      <c r="C216" s="542"/>
      <c r="D216" s="568"/>
      <c r="E216" s="542"/>
      <c r="F216" s="542"/>
      <c r="G216" s="567"/>
      <c r="H216" s="567"/>
      <c r="I216" s="542"/>
      <c r="J216" s="542"/>
      <c r="K216" s="542"/>
      <c r="L216" s="542"/>
      <c r="M216" s="542"/>
      <c r="N216" s="542"/>
      <c r="O216" s="542"/>
      <c r="P216" s="542"/>
      <c r="Q216" s="542"/>
      <c r="R216" s="542"/>
      <c r="S216" s="542"/>
      <c r="T216" s="542"/>
      <c r="U216" s="542"/>
      <c r="V216" s="542"/>
      <c r="W216" s="542"/>
      <c r="X216" s="542"/>
      <c r="Y216" s="542"/>
      <c r="Z216" s="542"/>
      <c r="AA216" s="542"/>
      <c r="AB216" s="542"/>
      <c r="AC216" s="542"/>
      <c r="AD216" s="542"/>
      <c r="AE216" s="542"/>
      <c r="AF216" s="542"/>
      <c r="AG216" s="542"/>
      <c r="AH216" s="542"/>
      <c r="AI216" s="542"/>
      <c r="AJ216" s="542"/>
      <c r="AK216" s="542"/>
      <c r="AL216" s="542"/>
      <c r="AM216" s="542"/>
      <c r="AN216" s="542"/>
      <c r="AO216" s="568"/>
      <c r="AP216" s="542"/>
      <c r="AQ216" s="542"/>
      <c r="AR216" s="542"/>
      <c r="AS216" s="542"/>
      <c r="AT216" s="542"/>
      <c r="AU216" s="542"/>
      <c r="AV216" s="542"/>
      <c r="AW216" s="542"/>
      <c r="AX216" s="542"/>
      <c r="AY216" s="542"/>
      <c r="AZ216" s="542"/>
      <c r="BA216" s="542"/>
      <c r="BB216" s="542"/>
      <c r="BC216" s="542"/>
      <c r="BD216" s="542"/>
      <c r="BE216" s="542"/>
      <c r="BF216" s="542"/>
      <c r="BG216" s="542"/>
      <c r="BH216" s="542"/>
      <c r="BI216" s="542"/>
      <c r="BJ216" s="542"/>
      <c r="BK216" s="542"/>
      <c r="BL216" s="542"/>
      <c r="BM216" s="542"/>
      <c r="BN216" s="542"/>
      <c r="BO216" s="542"/>
      <c r="BP216" s="542"/>
      <c r="BQ216" s="542"/>
      <c r="BR216" s="542"/>
      <c r="BS216" s="542"/>
      <c r="BT216" s="542"/>
      <c r="BU216" s="542"/>
      <c r="BV216" s="542"/>
      <c r="BW216" s="542"/>
      <c r="BX216" s="542"/>
      <c r="BY216" s="542"/>
      <c r="BZ216" s="542"/>
      <c r="CA216" s="542"/>
      <c r="CB216" s="542"/>
      <c r="CC216" s="542"/>
      <c r="CD216" s="542"/>
    </row>
    <row r="217" spans="1:82" ht="17.399999999999999" x14ac:dyDescent="0.3">
      <c r="A217" s="545"/>
      <c r="B217" s="542"/>
      <c r="C217" s="542"/>
      <c r="D217" s="568"/>
      <c r="E217" s="542"/>
      <c r="F217" s="542"/>
      <c r="G217" s="567"/>
      <c r="H217" s="567"/>
      <c r="I217" s="542"/>
      <c r="J217" s="542"/>
      <c r="K217" s="542"/>
      <c r="L217" s="542"/>
      <c r="M217" s="542"/>
      <c r="N217" s="542"/>
      <c r="O217" s="542"/>
      <c r="P217" s="542"/>
      <c r="Q217" s="542"/>
      <c r="R217" s="542"/>
      <c r="S217" s="542"/>
      <c r="T217" s="542"/>
      <c r="U217" s="542"/>
      <c r="V217" s="542"/>
      <c r="W217" s="542"/>
      <c r="X217" s="542"/>
      <c r="Y217" s="542"/>
      <c r="Z217" s="542"/>
      <c r="AA217" s="542"/>
      <c r="AB217" s="542"/>
      <c r="AC217" s="542"/>
      <c r="AD217" s="542"/>
      <c r="AE217" s="542"/>
      <c r="AF217" s="542"/>
      <c r="AG217" s="542"/>
      <c r="AH217" s="542"/>
      <c r="AI217" s="542"/>
      <c r="AJ217" s="542"/>
      <c r="AK217" s="542"/>
      <c r="AL217" s="542"/>
      <c r="AM217" s="542"/>
      <c r="AN217" s="542"/>
      <c r="AO217" s="568"/>
      <c r="AP217" s="542"/>
      <c r="AQ217" s="542"/>
      <c r="AR217" s="542"/>
      <c r="AS217" s="542"/>
      <c r="AT217" s="542"/>
      <c r="AU217" s="542"/>
      <c r="AV217" s="542"/>
      <c r="AW217" s="542"/>
      <c r="AX217" s="542"/>
      <c r="AY217" s="542"/>
      <c r="AZ217" s="542"/>
      <c r="BA217" s="542"/>
      <c r="BB217" s="542"/>
      <c r="BC217" s="542"/>
      <c r="BD217" s="542"/>
      <c r="BE217" s="542"/>
      <c r="BF217" s="542"/>
      <c r="BG217" s="542"/>
      <c r="BH217" s="542"/>
      <c r="BI217" s="542"/>
      <c r="BJ217" s="542"/>
      <c r="BK217" s="542"/>
      <c r="BL217" s="542"/>
      <c r="BM217" s="542"/>
      <c r="BN217" s="542"/>
      <c r="BO217" s="542"/>
      <c r="BP217" s="542"/>
      <c r="BQ217" s="542"/>
      <c r="BR217" s="542"/>
      <c r="BS217" s="542"/>
      <c r="BT217" s="542"/>
      <c r="BU217" s="542"/>
      <c r="BV217" s="542"/>
      <c r="BW217" s="542"/>
      <c r="BX217" s="542"/>
      <c r="BY217" s="542"/>
      <c r="BZ217" s="542"/>
      <c r="CA217" s="542"/>
      <c r="CB217" s="542"/>
      <c r="CC217" s="542"/>
      <c r="CD217" s="542"/>
    </row>
    <row r="218" spans="1:82" ht="17.399999999999999" x14ac:dyDescent="0.3">
      <c r="A218" s="545"/>
      <c r="B218" s="542"/>
      <c r="C218" s="542"/>
      <c r="D218" s="568"/>
      <c r="E218" s="542"/>
      <c r="F218" s="542"/>
      <c r="G218" s="567"/>
      <c r="H218" s="567"/>
      <c r="I218" s="542"/>
      <c r="J218" s="542"/>
      <c r="K218" s="542"/>
      <c r="L218" s="542"/>
      <c r="M218" s="542"/>
      <c r="N218" s="542"/>
      <c r="O218" s="542"/>
      <c r="P218" s="542"/>
      <c r="Q218" s="542"/>
      <c r="R218" s="542"/>
      <c r="S218" s="542"/>
      <c r="T218" s="542"/>
      <c r="U218" s="542"/>
      <c r="V218" s="542"/>
      <c r="W218" s="542"/>
      <c r="X218" s="542"/>
      <c r="Y218" s="542"/>
      <c r="Z218" s="542"/>
      <c r="AA218" s="542"/>
      <c r="AB218" s="542"/>
      <c r="AC218" s="542"/>
      <c r="AD218" s="542"/>
      <c r="AE218" s="542"/>
      <c r="AF218" s="542"/>
      <c r="AG218" s="542"/>
      <c r="AH218" s="542"/>
      <c r="AI218" s="542"/>
      <c r="AJ218" s="542"/>
      <c r="AK218" s="542"/>
      <c r="AL218" s="542"/>
      <c r="AM218" s="542"/>
      <c r="AN218" s="542"/>
      <c r="AO218" s="568"/>
      <c r="AP218" s="542"/>
      <c r="AQ218" s="542"/>
      <c r="AR218" s="542"/>
      <c r="AS218" s="542"/>
      <c r="AT218" s="542"/>
      <c r="AU218" s="542"/>
      <c r="AV218" s="542"/>
      <c r="AW218" s="542"/>
      <c r="AX218" s="542"/>
      <c r="AY218" s="542"/>
      <c r="AZ218" s="542"/>
      <c r="BA218" s="542"/>
      <c r="BB218" s="542"/>
      <c r="BC218" s="542"/>
      <c r="BD218" s="542"/>
      <c r="BE218" s="542"/>
      <c r="BF218" s="542"/>
      <c r="BG218" s="542"/>
      <c r="BH218" s="542"/>
      <c r="BI218" s="542"/>
      <c r="BJ218" s="542"/>
      <c r="BK218" s="542"/>
      <c r="BL218" s="542"/>
      <c r="BM218" s="542"/>
      <c r="BN218" s="542"/>
      <c r="BO218" s="542"/>
      <c r="BP218" s="542"/>
      <c r="BQ218" s="542"/>
      <c r="BR218" s="542"/>
      <c r="BS218" s="542"/>
      <c r="BT218" s="542"/>
      <c r="BU218" s="542"/>
      <c r="BV218" s="542"/>
      <c r="BW218" s="542"/>
      <c r="BX218" s="542"/>
      <c r="BY218" s="542"/>
      <c r="BZ218" s="542"/>
      <c r="CA218" s="542"/>
      <c r="CB218" s="542"/>
      <c r="CC218" s="542"/>
      <c r="CD218" s="542"/>
    </row>
    <row r="219" spans="1:82" ht="17.399999999999999" x14ac:dyDescent="0.3">
      <c r="A219" s="545"/>
      <c r="B219" s="542"/>
      <c r="C219" s="542"/>
      <c r="D219" s="568"/>
      <c r="E219" s="542"/>
      <c r="F219" s="542"/>
      <c r="G219" s="567"/>
      <c r="H219" s="567"/>
      <c r="I219" s="542"/>
      <c r="J219" s="542"/>
      <c r="K219" s="542"/>
      <c r="L219" s="542"/>
      <c r="M219" s="542"/>
      <c r="N219" s="542"/>
      <c r="O219" s="542"/>
      <c r="P219" s="542"/>
      <c r="Q219" s="542"/>
      <c r="R219" s="542"/>
      <c r="S219" s="542"/>
      <c r="T219" s="542"/>
      <c r="U219" s="542"/>
      <c r="V219" s="542"/>
      <c r="W219" s="542"/>
      <c r="X219" s="542"/>
      <c r="Y219" s="542"/>
      <c r="Z219" s="542"/>
      <c r="AA219" s="542"/>
      <c r="AB219" s="542"/>
      <c r="AC219" s="542"/>
      <c r="AD219" s="542"/>
      <c r="AE219" s="542"/>
      <c r="AF219" s="542"/>
      <c r="AG219" s="542"/>
      <c r="AH219" s="542"/>
      <c r="AI219" s="542"/>
      <c r="AJ219" s="542"/>
      <c r="AK219" s="542"/>
      <c r="AL219" s="542"/>
      <c r="AM219" s="542"/>
      <c r="AN219" s="542"/>
      <c r="AO219" s="568"/>
      <c r="AP219" s="542"/>
      <c r="AQ219" s="542"/>
      <c r="AR219" s="542"/>
      <c r="AS219" s="542"/>
      <c r="AT219" s="542"/>
      <c r="AU219" s="542"/>
      <c r="AV219" s="542"/>
      <c r="AW219" s="542"/>
      <c r="AX219" s="542"/>
      <c r="AY219" s="542"/>
      <c r="AZ219" s="542"/>
      <c r="BA219" s="542"/>
      <c r="BB219" s="542"/>
      <c r="BC219" s="542"/>
      <c r="BD219" s="542"/>
      <c r="BE219" s="542"/>
      <c r="BF219" s="542"/>
      <c r="BG219" s="542"/>
      <c r="BH219" s="542"/>
      <c r="BI219" s="542"/>
      <c r="BJ219" s="542"/>
      <c r="BK219" s="542"/>
      <c r="BL219" s="542"/>
      <c r="BM219" s="542"/>
      <c r="BN219" s="542"/>
      <c r="BO219" s="542"/>
      <c r="BP219" s="542"/>
      <c r="BQ219" s="542"/>
      <c r="BR219" s="542"/>
      <c r="BS219" s="542"/>
      <c r="BT219" s="542"/>
      <c r="BU219" s="542"/>
      <c r="BV219" s="542"/>
      <c r="BW219" s="542"/>
      <c r="BX219" s="542"/>
      <c r="BY219" s="542"/>
      <c r="BZ219" s="542"/>
      <c r="CA219" s="542"/>
      <c r="CB219" s="542"/>
      <c r="CC219" s="542"/>
      <c r="CD219" s="542"/>
    </row>
    <row r="220" spans="1:82" ht="17.399999999999999" x14ac:dyDescent="0.3">
      <c r="A220" s="545"/>
      <c r="B220" s="542"/>
      <c r="C220" s="542"/>
      <c r="D220" s="568"/>
      <c r="E220" s="542"/>
      <c r="F220" s="542"/>
      <c r="G220" s="567"/>
      <c r="H220" s="567"/>
      <c r="I220" s="542"/>
      <c r="J220" s="542"/>
      <c r="K220" s="542"/>
      <c r="L220" s="542"/>
      <c r="M220" s="542"/>
      <c r="N220" s="542"/>
      <c r="O220" s="542"/>
      <c r="P220" s="542"/>
      <c r="Q220" s="542"/>
      <c r="R220" s="542"/>
      <c r="S220" s="542"/>
      <c r="T220" s="542"/>
      <c r="U220" s="542"/>
      <c r="V220" s="542"/>
      <c r="W220" s="542"/>
      <c r="X220" s="542"/>
      <c r="Y220" s="542"/>
      <c r="Z220" s="542"/>
      <c r="AA220" s="542"/>
      <c r="AB220" s="542"/>
      <c r="AC220" s="542"/>
      <c r="AD220" s="542"/>
      <c r="AE220" s="542"/>
      <c r="AF220" s="542"/>
      <c r="AG220" s="542"/>
      <c r="AH220" s="542"/>
      <c r="AI220" s="542"/>
      <c r="AJ220" s="542"/>
      <c r="AK220" s="542"/>
      <c r="AL220" s="542"/>
      <c r="AM220" s="542"/>
      <c r="AN220" s="542"/>
      <c r="AO220" s="568"/>
      <c r="AP220" s="542"/>
      <c r="AQ220" s="542"/>
      <c r="AR220" s="542"/>
      <c r="AS220" s="542"/>
      <c r="AT220" s="542"/>
      <c r="AU220" s="542"/>
      <c r="AV220" s="542"/>
      <c r="AW220" s="542"/>
      <c r="AX220" s="542"/>
      <c r="AY220" s="542"/>
      <c r="AZ220" s="542"/>
      <c r="BA220" s="542"/>
      <c r="BB220" s="542"/>
      <c r="BC220" s="542"/>
      <c r="BD220" s="542"/>
      <c r="BE220" s="542"/>
      <c r="BF220" s="542"/>
      <c r="BG220" s="542"/>
      <c r="BH220" s="542"/>
      <c r="BI220" s="542"/>
      <c r="BJ220" s="542"/>
      <c r="BK220" s="542"/>
      <c r="BL220" s="542"/>
      <c r="BM220" s="542"/>
      <c r="BN220" s="542"/>
      <c r="BO220" s="542"/>
      <c r="BP220" s="542"/>
      <c r="BQ220" s="542"/>
      <c r="BR220" s="542"/>
      <c r="BS220" s="542"/>
      <c r="BT220" s="542"/>
      <c r="BU220" s="542"/>
      <c r="BV220" s="542"/>
      <c r="BW220" s="542"/>
      <c r="BX220" s="542"/>
      <c r="BY220" s="542"/>
      <c r="BZ220" s="542"/>
      <c r="CA220" s="542"/>
      <c r="CB220" s="542"/>
      <c r="CC220" s="542"/>
      <c r="CD220" s="542"/>
    </row>
    <row r="221" spans="1:82" ht="17.399999999999999" x14ac:dyDescent="0.3">
      <c r="A221" s="545"/>
      <c r="B221" s="542"/>
      <c r="C221" s="542"/>
      <c r="D221" s="568"/>
      <c r="E221" s="542"/>
      <c r="F221" s="542"/>
      <c r="G221" s="567"/>
      <c r="H221" s="567"/>
      <c r="I221" s="542"/>
      <c r="J221" s="542"/>
      <c r="K221" s="542"/>
      <c r="L221" s="542"/>
      <c r="M221" s="542"/>
      <c r="N221" s="542"/>
      <c r="O221" s="542"/>
      <c r="P221" s="542"/>
      <c r="Q221" s="542"/>
      <c r="R221" s="542"/>
      <c r="S221" s="542"/>
      <c r="T221" s="542"/>
      <c r="U221" s="542"/>
      <c r="V221" s="542"/>
      <c r="W221" s="542"/>
      <c r="X221" s="542"/>
      <c r="Y221" s="542"/>
      <c r="Z221" s="542"/>
      <c r="AA221" s="542"/>
      <c r="AB221" s="542"/>
      <c r="AC221" s="542"/>
      <c r="AD221" s="542"/>
      <c r="AE221" s="542"/>
      <c r="AF221" s="542"/>
      <c r="AG221" s="542"/>
      <c r="AH221" s="542"/>
      <c r="AI221" s="542"/>
      <c r="AJ221" s="542"/>
      <c r="AK221" s="542"/>
      <c r="AL221" s="542"/>
      <c r="AM221" s="542"/>
      <c r="AN221" s="542"/>
      <c r="AO221" s="568"/>
      <c r="AP221" s="542"/>
      <c r="AQ221" s="542"/>
      <c r="AR221" s="542"/>
      <c r="AS221" s="542"/>
      <c r="AT221" s="542"/>
      <c r="AU221" s="542"/>
      <c r="AV221" s="542"/>
      <c r="AW221" s="542"/>
      <c r="AX221" s="542"/>
      <c r="AY221" s="542"/>
      <c r="AZ221" s="542"/>
      <c r="BA221" s="542"/>
      <c r="BB221" s="542"/>
      <c r="BC221" s="542"/>
      <c r="BD221" s="542"/>
      <c r="BE221" s="542"/>
      <c r="BF221" s="542"/>
      <c r="BG221" s="542"/>
      <c r="BH221" s="542"/>
      <c r="BI221" s="542"/>
      <c r="BJ221" s="542"/>
      <c r="BK221" s="542"/>
      <c r="BL221" s="542"/>
      <c r="BM221" s="542"/>
      <c r="BN221" s="542"/>
      <c r="BO221" s="542"/>
      <c r="BP221" s="542"/>
      <c r="BQ221" s="542"/>
      <c r="BR221" s="542"/>
      <c r="BS221" s="542"/>
      <c r="BT221" s="542"/>
      <c r="BU221" s="542"/>
      <c r="BV221" s="542"/>
      <c r="BW221" s="542"/>
      <c r="BX221" s="542"/>
      <c r="BY221" s="542"/>
      <c r="BZ221" s="542"/>
      <c r="CA221" s="542"/>
      <c r="CB221" s="542"/>
      <c r="CC221" s="542"/>
      <c r="CD221" s="542"/>
    </row>
    <row r="222" spans="1:82" ht="17.399999999999999" x14ac:dyDescent="0.3">
      <c r="A222" s="545"/>
      <c r="B222" s="542"/>
      <c r="C222" s="542"/>
      <c r="D222" s="568"/>
      <c r="E222" s="542"/>
      <c r="F222" s="542"/>
      <c r="G222" s="567"/>
      <c r="H222" s="567"/>
      <c r="I222" s="542"/>
      <c r="J222" s="542"/>
      <c r="K222" s="542"/>
      <c r="L222" s="542"/>
      <c r="M222" s="542"/>
      <c r="N222" s="542"/>
      <c r="O222" s="542"/>
      <c r="P222" s="542"/>
      <c r="Q222" s="542"/>
      <c r="R222" s="542"/>
      <c r="S222" s="542"/>
      <c r="T222" s="542"/>
      <c r="U222" s="542"/>
      <c r="V222" s="542"/>
      <c r="W222" s="542"/>
      <c r="X222" s="542"/>
      <c r="Y222" s="542"/>
      <c r="Z222" s="542"/>
      <c r="AA222" s="542"/>
      <c r="AB222" s="542"/>
      <c r="AC222" s="542"/>
      <c r="AD222" s="542"/>
      <c r="AE222" s="542"/>
      <c r="AF222" s="542"/>
      <c r="AG222" s="542"/>
      <c r="AH222" s="542"/>
      <c r="AI222" s="542"/>
      <c r="AJ222" s="542"/>
      <c r="AK222" s="542"/>
      <c r="AL222" s="542"/>
      <c r="AM222" s="542"/>
      <c r="AN222" s="542"/>
      <c r="AO222" s="568"/>
      <c r="AP222" s="542"/>
      <c r="AQ222" s="542"/>
      <c r="AR222" s="542"/>
      <c r="AS222" s="542"/>
      <c r="AT222" s="542"/>
      <c r="AU222" s="542"/>
      <c r="AV222" s="542"/>
      <c r="AW222" s="542"/>
      <c r="AX222" s="542"/>
      <c r="AY222" s="542"/>
      <c r="AZ222" s="542"/>
      <c r="BA222" s="542"/>
      <c r="BB222" s="542"/>
      <c r="BC222" s="542"/>
      <c r="BD222" s="542"/>
      <c r="BE222" s="542"/>
      <c r="BF222" s="542"/>
      <c r="BG222" s="542"/>
      <c r="BH222" s="542"/>
      <c r="BI222" s="542"/>
      <c r="BJ222" s="542"/>
      <c r="BK222" s="542"/>
      <c r="BL222" s="542"/>
      <c r="BM222" s="542"/>
      <c r="BN222" s="542"/>
      <c r="BO222" s="542"/>
      <c r="BP222" s="542"/>
      <c r="BQ222" s="542"/>
      <c r="BR222" s="542"/>
      <c r="BS222" s="542"/>
      <c r="BT222" s="542"/>
      <c r="BU222" s="542"/>
      <c r="BV222" s="542"/>
      <c r="BW222" s="542"/>
      <c r="BX222" s="542"/>
      <c r="BY222" s="542"/>
      <c r="BZ222" s="542"/>
      <c r="CA222" s="542"/>
      <c r="CB222" s="542"/>
      <c r="CC222" s="542"/>
      <c r="CD222" s="542"/>
    </row>
    <row r="223" spans="1:82" ht="17.399999999999999" x14ac:dyDescent="0.3">
      <c r="A223" s="545"/>
      <c r="B223" s="542"/>
      <c r="C223" s="542"/>
      <c r="D223" s="568"/>
      <c r="E223" s="542"/>
      <c r="F223" s="542"/>
      <c r="G223" s="567"/>
      <c r="H223" s="567"/>
      <c r="I223" s="542"/>
      <c r="J223" s="542"/>
      <c r="K223" s="542"/>
      <c r="L223" s="542"/>
      <c r="M223" s="542"/>
      <c r="N223" s="542"/>
      <c r="O223" s="542"/>
      <c r="P223" s="542"/>
      <c r="Q223" s="542"/>
      <c r="R223" s="542"/>
      <c r="S223" s="542"/>
      <c r="T223" s="542"/>
      <c r="U223" s="542"/>
      <c r="V223" s="542"/>
      <c r="W223" s="542"/>
      <c r="X223" s="542"/>
      <c r="Y223" s="542"/>
      <c r="Z223" s="542"/>
      <c r="AA223" s="542"/>
      <c r="AB223" s="542"/>
      <c r="AC223" s="542"/>
      <c r="AD223" s="542"/>
      <c r="AE223" s="542"/>
      <c r="AF223" s="542"/>
      <c r="AG223" s="542"/>
      <c r="AH223" s="542"/>
      <c r="AI223" s="542"/>
      <c r="AJ223" s="542"/>
      <c r="AK223" s="542"/>
      <c r="AL223" s="542"/>
      <c r="AM223" s="542"/>
      <c r="AN223" s="542"/>
      <c r="AO223" s="568"/>
      <c r="AP223" s="542"/>
      <c r="AQ223" s="542"/>
      <c r="AR223" s="542"/>
      <c r="AS223" s="542"/>
      <c r="AT223" s="542"/>
      <c r="AU223" s="542"/>
      <c r="AV223" s="542"/>
      <c r="AW223" s="542"/>
      <c r="AX223" s="542"/>
      <c r="AY223" s="542"/>
      <c r="AZ223" s="542"/>
      <c r="BA223" s="542"/>
      <c r="BB223" s="542"/>
      <c r="BC223" s="542"/>
      <c r="BD223" s="542"/>
      <c r="BE223" s="542"/>
      <c r="BF223" s="542"/>
      <c r="BG223" s="542"/>
      <c r="BH223" s="542"/>
      <c r="BI223" s="542"/>
      <c r="BJ223" s="542"/>
      <c r="BK223" s="542"/>
      <c r="BL223" s="542"/>
      <c r="BM223" s="542"/>
      <c r="BN223" s="542"/>
      <c r="BO223" s="542"/>
      <c r="BP223" s="542"/>
      <c r="BQ223" s="542"/>
      <c r="BR223" s="542"/>
      <c r="BS223" s="542"/>
      <c r="BT223" s="542"/>
      <c r="BU223" s="542"/>
      <c r="BV223" s="542"/>
      <c r="BW223" s="542"/>
      <c r="BX223" s="542"/>
      <c r="BY223" s="542"/>
      <c r="BZ223" s="542"/>
      <c r="CA223" s="542"/>
      <c r="CB223" s="542"/>
      <c r="CC223" s="542"/>
      <c r="CD223" s="542"/>
    </row>
    <row r="224" spans="1:82" ht="17.399999999999999" x14ac:dyDescent="0.3">
      <c r="A224" s="545"/>
      <c r="B224" s="542"/>
      <c r="C224" s="542"/>
      <c r="D224" s="568"/>
      <c r="E224" s="542"/>
      <c r="F224" s="542"/>
      <c r="G224" s="567"/>
      <c r="H224" s="567"/>
      <c r="I224" s="542"/>
      <c r="J224" s="542"/>
      <c r="K224" s="542"/>
      <c r="L224" s="542"/>
      <c r="M224" s="542"/>
      <c r="N224" s="542"/>
      <c r="O224" s="542"/>
      <c r="P224" s="542"/>
      <c r="Q224" s="542"/>
      <c r="R224" s="542"/>
      <c r="S224" s="542"/>
      <c r="T224" s="542"/>
      <c r="U224" s="542"/>
      <c r="V224" s="542"/>
      <c r="W224" s="542"/>
      <c r="X224" s="542"/>
      <c r="Y224" s="542"/>
      <c r="Z224" s="542"/>
      <c r="AA224" s="542"/>
      <c r="AB224" s="542"/>
      <c r="AC224" s="542"/>
      <c r="AD224" s="542"/>
      <c r="AE224" s="542"/>
      <c r="AF224" s="542"/>
      <c r="AG224" s="542"/>
      <c r="AH224" s="542"/>
      <c r="AI224" s="542"/>
      <c r="AJ224" s="542"/>
      <c r="AK224" s="542"/>
      <c r="AL224" s="542"/>
      <c r="AM224" s="542"/>
      <c r="AN224" s="542"/>
      <c r="AO224" s="568"/>
      <c r="AP224" s="542"/>
      <c r="AQ224" s="542"/>
      <c r="AR224" s="542"/>
      <c r="AS224" s="542"/>
      <c r="AT224" s="542"/>
      <c r="AU224" s="542"/>
      <c r="AV224" s="542"/>
      <c r="AW224" s="542"/>
      <c r="AX224" s="542"/>
      <c r="AY224" s="542"/>
      <c r="AZ224" s="542"/>
      <c r="BA224" s="542"/>
      <c r="BB224" s="542"/>
      <c r="BC224" s="542"/>
      <c r="BD224" s="542"/>
      <c r="BE224" s="542"/>
      <c r="BF224" s="542"/>
      <c r="BG224" s="542"/>
      <c r="BH224" s="542"/>
      <c r="BI224" s="542"/>
      <c r="BJ224" s="542"/>
      <c r="BK224" s="542"/>
      <c r="BL224" s="542"/>
      <c r="BM224" s="542"/>
      <c r="BN224" s="542"/>
      <c r="BO224" s="542"/>
      <c r="BP224" s="542"/>
      <c r="BQ224" s="542"/>
      <c r="BR224" s="542"/>
      <c r="BS224" s="542"/>
      <c r="BT224" s="542"/>
      <c r="BU224" s="542"/>
      <c r="BV224" s="542"/>
      <c r="BW224" s="542"/>
      <c r="BX224" s="542"/>
      <c r="BY224" s="542"/>
      <c r="BZ224" s="542"/>
      <c r="CA224" s="542"/>
      <c r="CB224" s="542"/>
      <c r="CC224" s="542"/>
      <c r="CD224" s="542"/>
    </row>
    <row r="225" spans="1:82" ht="17.399999999999999" x14ac:dyDescent="0.3">
      <c r="A225" s="545"/>
      <c r="B225" s="542"/>
      <c r="C225" s="542"/>
      <c r="D225" s="568"/>
      <c r="E225" s="542"/>
      <c r="F225" s="542"/>
      <c r="G225" s="567"/>
      <c r="H225" s="567"/>
      <c r="I225" s="542"/>
      <c r="J225" s="542"/>
      <c r="K225" s="542"/>
      <c r="L225" s="542"/>
      <c r="M225" s="542"/>
      <c r="N225" s="542"/>
      <c r="O225" s="542"/>
      <c r="P225" s="542"/>
      <c r="Q225" s="542"/>
      <c r="R225" s="542"/>
      <c r="S225" s="542"/>
      <c r="T225" s="542"/>
      <c r="U225" s="542"/>
      <c r="V225" s="542"/>
      <c r="W225" s="542"/>
      <c r="X225" s="542"/>
      <c r="Y225" s="542"/>
      <c r="Z225" s="542"/>
      <c r="AA225" s="542"/>
      <c r="AB225" s="542"/>
      <c r="AC225" s="542"/>
      <c r="AD225" s="542"/>
      <c r="AE225" s="542"/>
      <c r="AF225" s="542"/>
      <c r="AG225" s="542"/>
      <c r="AH225" s="542"/>
      <c r="AI225" s="542"/>
      <c r="AJ225" s="542"/>
      <c r="AK225" s="542"/>
      <c r="AL225" s="542"/>
      <c r="AM225" s="542"/>
      <c r="AN225" s="542"/>
      <c r="AO225" s="568"/>
      <c r="AP225" s="542"/>
      <c r="AQ225" s="542"/>
      <c r="AR225" s="542"/>
      <c r="AS225" s="542"/>
      <c r="AT225" s="542"/>
      <c r="AU225" s="542"/>
      <c r="AV225" s="542"/>
      <c r="AW225" s="542"/>
      <c r="AX225" s="542"/>
      <c r="AY225" s="542"/>
      <c r="AZ225" s="542"/>
      <c r="BA225" s="542"/>
      <c r="BB225" s="542"/>
      <c r="BC225" s="542"/>
      <c r="BD225" s="542"/>
      <c r="BE225" s="542"/>
      <c r="BF225" s="542"/>
      <c r="BG225" s="542"/>
      <c r="BH225" s="542"/>
      <c r="BI225" s="542"/>
      <c r="BJ225" s="542"/>
      <c r="BK225" s="542"/>
      <c r="BL225" s="542"/>
      <c r="BM225" s="542"/>
      <c r="BN225" s="542"/>
      <c r="BO225" s="542"/>
      <c r="BP225" s="542"/>
      <c r="BQ225" s="542"/>
      <c r="BR225" s="542"/>
      <c r="BS225" s="542"/>
      <c r="BT225" s="542"/>
      <c r="BU225" s="542"/>
      <c r="BV225" s="542"/>
      <c r="BW225" s="542"/>
      <c r="BX225" s="542"/>
      <c r="BY225" s="542"/>
      <c r="BZ225" s="542"/>
      <c r="CA225" s="542"/>
      <c r="CB225" s="542"/>
      <c r="CC225" s="542"/>
      <c r="CD225" s="542"/>
    </row>
    <row r="226" spans="1:82" ht="17.399999999999999" x14ac:dyDescent="0.3">
      <c r="A226" s="545"/>
      <c r="B226" s="542"/>
      <c r="C226" s="542"/>
      <c r="D226" s="568"/>
      <c r="E226" s="542"/>
      <c r="F226" s="542"/>
      <c r="G226" s="567"/>
      <c r="H226" s="567"/>
      <c r="I226" s="542"/>
      <c r="J226" s="542"/>
      <c r="K226" s="542"/>
      <c r="L226" s="542"/>
      <c r="M226" s="542"/>
      <c r="N226" s="542"/>
      <c r="O226" s="542"/>
      <c r="P226" s="542"/>
      <c r="Q226" s="542"/>
      <c r="R226" s="542"/>
      <c r="S226" s="542"/>
      <c r="T226" s="542"/>
      <c r="U226" s="542"/>
      <c r="V226" s="542"/>
      <c r="W226" s="542"/>
      <c r="X226" s="542"/>
      <c r="Y226" s="542"/>
      <c r="Z226" s="542"/>
      <c r="AA226" s="542"/>
      <c r="AB226" s="542"/>
      <c r="AC226" s="542"/>
      <c r="AD226" s="542"/>
      <c r="AE226" s="542"/>
      <c r="AF226" s="542"/>
      <c r="AG226" s="542"/>
      <c r="AH226" s="542"/>
      <c r="AI226" s="542"/>
      <c r="AJ226" s="542"/>
      <c r="AK226" s="542"/>
      <c r="AL226" s="542"/>
      <c r="AM226" s="542"/>
      <c r="AN226" s="542"/>
      <c r="AO226" s="568"/>
      <c r="AP226" s="542"/>
      <c r="AQ226" s="542"/>
      <c r="AR226" s="542"/>
      <c r="AS226" s="542"/>
      <c r="AT226" s="542"/>
      <c r="AU226" s="542"/>
      <c r="AV226" s="542"/>
      <c r="AW226" s="542"/>
      <c r="AX226" s="542"/>
      <c r="AY226" s="542"/>
      <c r="AZ226" s="542"/>
      <c r="BA226" s="542"/>
      <c r="BB226" s="542"/>
      <c r="BC226" s="542"/>
      <c r="BD226" s="542"/>
      <c r="BE226" s="542"/>
      <c r="BF226" s="542"/>
      <c r="BG226" s="542"/>
      <c r="BH226" s="542"/>
      <c r="BI226" s="542"/>
      <c r="BJ226" s="542"/>
      <c r="BK226" s="542"/>
      <c r="BL226" s="542"/>
      <c r="BM226" s="542"/>
      <c r="BN226" s="542"/>
      <c r="BO226" s="542"/>
      <c r="BP226" s="542"/>
      <c r="BQ226" s="542"/>
      <c r="BR226" s="542"/>
      <c r="BS226" s="542"/>
      <c r="BT226" s="542"/>
      <c r="BU226" s="542"/>
      <c r="BV226" s="542"/>
      <c r="BW226" s="542"/>
      <c r="BX226" s="542"/>
      <c r="BY226" s="542"/>
      <c r="BZ226" s="542"/>
      <c r="CA226" s="542"/>
      <c r="CB226" s="542"/>
      <c r="CC226" s="542"/>
      <c r="CD226" s="542"/>
    </row>
    <row r="227" spans="1:82" ht="17.399999999999999" x14ac:dyDescent="0.3">
      <c r="A227" s="545"/>
      <c r="B227" s="542"/>
      <c r="C227" s="542"/>
      <c r="D227" s="568"/>
      <c r="E227" s="542"/>
      <c r="F227" s="542"/>
      <c r="G227" s="567"/>
      <c r="H227" s="567"/>
      <c r="I227" s="542"/>
      <c r="J227" s="542"/>
      <c r="K227" s="542"/>
      <c r="L227" s="542"/>
      <c r="M227" s="542"/>
      <c r="N227" s="542"/>
      <c r="O227" s="542"/>
      <c r="P227" s="542"/>
      <c r="Q227" s="542"/>
      <c r="R227" s="542"/>
      <c r="S227" s="542"/>
      <c r="T227" s="542"/>
      <c r="U227" s="542"/>
      <c r="V227" s="542"/>
      <c r="W227" s="542"/>
      <c r="X227" s="542"/>
      <c r="Y227" s="542"/>
      <c r="Z227" s="542"/>
      <c r="AA227" s="542"/>
      <c r="AB227" s="542"/>
      <c r="AC227" s="542"/>
      <c r="AD227" s="542"/>
      <c r="AE227" s="542"/>
      <c r="AF227" s="542"/>
      <c r="AG227" s="542"/>
      <c r="AH227" s="542"/>
      <c r="AI227" s="542"/>
      <c r="AJ227" s="542"/>
      <c r="AK227" s="542"/>
      <c r="AL227" s="542"/>
      <c r="AM227" s="542"/>
      <c r="AN227" s="542"/>
      <c r="AO227" s="568"/>
      <c r="AP227" s="542"/>
      <c r="AQ227" s="542"/>
      <c r="AR227" s="542"/>
      <c r="AS227" s="542"/>
      <c r="AT227" s="542"/>
      <c r="AU227" s="542"/>
      <c r="AV227" s="542"/>
      <c r="AW227" s="542"/>
      <c r="AX227" s="542"/>
      <c r="AY227" s="542"/>
      <c r="AZ227" s="542"/>
      <c r="BA227" s="542"/>
      <c r="BB227" s="542"/>
      <c r="BC227" s="542"/>
      <c r="BD227" s="542"/>
      <c r="BE227" s="542"/>
      <c r="BF227" s="542"/>
      <c r="BG227" s="542"/>
      <c r="BH227" s="542"/>
      <c r="BI227" s="542"/>
      <c r="BJ227" s="542"/>
      <c r="BK227" s="542"/>
      <c r="BL227" s="542"/>
      <c r="BM227" s="542"/>
      <c r="BN227" s="542"/>
      <c r="BO227" s="542"/>
      <c r="BP227" s="542"/>
      <c r="BQ227" s="542"/>
      <c r="BR227" s="542"/>
      <c r="BS227" s="542"/>
      <c r="BT227" s="542"/>
      <c r="BU227" s="542"/>
      <c r="BV227" s="542"/>
      <c r="BW227" s="542"/>
      <c r="BX227" s="542"/>
      <c r="BY227" s="542"/>
      <c r="BZ227" s="542"/>
      <c r="CA227" s="542"/>
      <c r="CB227" s="542"/>
      <c r="CC227" s="542"/>
      <c r="CD227" s="542"/>
    </row>
    <row r="228" spans="1:82" ht="17.399999999999999" x14ac:dyDescent="0.3">
      <c r="A228" s="545"/>
      <c r="B228" s="542"/>
      <c r="C228" s="542"/>
      <c r="D228" s="568"/>
      <c r="E228" s="542"/>
      <c r="F228" s="542"/>
      <c r="G228" s="567"/>
      <c r="H228" s="567"/>
      <c r="I228" s="542"/>
      <c r="J228" s="542"/>
      <c r="K228" s="542"/>
      <c r="L228" s="542"/>
      <c r="M228" s="542"/>
      <c r="N228" s="542"/>
      <c r="O228" s="542"/>
      <c r="P228" s="542"/>
      <c r="Q228" s="542"/>
      <c r="R228" s="542"/>
      <c r="S228" s="542"/>
      <c r="T228" s="542"/>
      <c r="U228" s="542"/>
      <c r="V228" s="542"/>
      <c r="W228" s="542"/>
      <c r="X228" s="542"/>
      <c r="Y228" s="542"/>
      <c r="Z228" s="542"/>
      <c r="AA228" s="542"/>
      <c r="AB228" s="542"/>
      <c r="AC228" s="542"/>
      <c r="AD228" s="542"/>
      <c r="AE228" s="542"/>
      <c r="AF228" s="542"/>
      <c r="AG228" s="542"/>
      <c r="AH228" s="542"/>
      <c r="AI228" s="542"/>
      <c r="AJ228" s="542"/>
      <c r="AK228" s="542"/>
      <c r="AL228" s="542"/>
      <c r="AM228" s="542"/>
      <c r="AN228" s="542"/>
      <c r="AO228" s="568"/>
      <c r="AP228" s="542"/>
      <c r="AQ228" s="542"/>
      <c r="AR228" s="542"/>
      <c r="AS228" s="542"/>
      <c r="AT228" s="542"/>
      <c r="AU228" s="542"/>
      <c r="AV228" s="542"/>
      <c r="AW228" s="542"/>
      <c r="AX228" s="542"/>
      <c r="AY228" s="542"/>
      <c r="AZ228" s="542"/>
      <c r="BA228" s="542"/>
      <c r="BB228" s="542"/>
      <c r="BC228" s="542"/>
      <c r="BD228" s="542"/>
      <c r="BE228" s="542"/>
      <c r="BF228" s="542"/>
      <c r="BG228" s="542"/>
      <c r="BH228" s="542"/>
      <c r="BI228" s="542"/>
      <c r="BJ228" s="542"/>
      <c r="BK228" s="542"/>
      <c r="BL228" s="542"/>
      <c r="BM228" s="542"/>
      <c r="BN228" s="542"/>
      <c r="BO228" s="542"/>
      <c r="BP228" s="542"/>
      <c r="BQ228" s="542"/>
      <c r="BR228" s="542"/>
      <c r="BS228" s="542"/>
      <c r="BT228" s="542"/>
      <c r="BU228" s="542"/>
      <c r="BV228" s="542"/>
      <c r="BW228" s="542"/>
      <c r="BX228" s="542"/>
      <c r="BY228" s="542"/>
      <c r="BZ228" s="542"/>
      <c r="CA228" s="542"/>
      <c r="CB228" s="542"/>
      <c r="CC228" s="542"/>
      <c r="CD228" s="542"/>
    </row>
    <row r="229" spans="1:82" ht="17.399999999999999" x14ac:dyDescent="0.3">
      <c r="A229" s="545"/>
      <c r="B229" s="542"/>
      <c r="C229" s="542"/>
      <c r="D229" s="568"/>
      <c r="E229" s="542"/>
      <c r="F229" s="542"/>
      <c r="G229" s="567"/>
      <c r="H229" s="567"/>
      <c r="I229" s="542"/>
      <c r="J229" s="542"/>
      <c r="K229" s="542"/>
      <c r="L229" s="542"/>
      <c r="M229" s="542"/>
      <c r="N229" s="542"/>
      <c r="O229" s="542"/>
      <c r="P229" s="542"/>
      <c r="Q229" s="542"/>
      <c r="R229" s="542"/>
      <c r="S229" s="542"/>
      <c r="T229" s="542"/>
      <c r="U229" s="542"/>
      <c r="V229" s="542"/>
      <c r="W229" s="542"/>
      <c r="X229" s="542"/>
      <c r="Y229" s="542"/>
      <c r="Z229" s="542"/>
      <c r="AA229" s="542"/>
      <c r="AB229" s="542"/>
      <c r="AC229" s="542"/>
      <c r="AD229" s="542"/>
      <c r="AE229" s="542"/>
      <c r="AF229" s="542"/>
      <c r="AG229" s="542"/>
      <c r="AH229" s="542"/>
      <c r="AI229" s="542"/>
      <c r="AJ229" s="542"/>
      <c r="AK229" s="542"/>
      <c r="AL229" s="542"/>
      <c r="AM229" s="542"/>
      <c r="AN229" s="542"/>
      <c r="AO229" s="568"/>
      <c r="AP229" s="542"/>
      <c r="AQ229" s="542"/>
      <c r="AR229" s="542"/>
      <c r="AS229" s="542"/>
      <c r="AT229" s="542"/>
      <c r="AU229" s="542"/>
      <c r="AV229" s="542"/>
      <c r="AW229" s="542"/>
      <c r="AX229" s="542"/>
      <c r="AY229" s="542"/>
      <c r="AZ229" s="542"/>
      <c r="BA229" s="542"/>
      <c r="BB229" s="542"/>
      <c r="BC229" s="542"/>
      <c r="BD229" s="542"/>
      <c r="BE229" s="542"/>
      <c r="BF229" s="542"/>
      <c r="BG229" s="542"/>
      <c r="BH229" s="542"/>
      <c r="BI229" s="542"/>
      <c r="BJ229" s="542"/>
      <c r="BK229" s="542"/>
      <c r="BL229" s="542"/>
      <c r="BM229" s="542"/>
      <c r="BN229" s="542"/>
      <c r="BO229" s="542"/>
      <c r="BP229" s="542"/>
      <c r="BQ229" s="542"/>
      <c r="BR229" s="542"/>
      <c r="BS229" s="542"/>
      <c r="BT229" s="542"/>
      <c r="BU229" s="542"/>
      <c r="BV229" s="542"/>
      <c r="BW229" s="542"/>
      <c r="BX229" s="542"/>
      <c r="BY229" s="542"/>
      <c r="BZ229" s="542"/>
      <c r="CA229" s="542"/>
      <c r="CB229" s="542"/>
      <c r="CC229" s="542"/>
      <c r="CD229" s="542"/>
    </row>
    <row r="230" spans="1:82" ht="17.399999999999999" x14ac:dyDescent="0.3">
      <c r="A230" s="545"/>
      <c r="B230" s="542"/>
      <c r="C230" s="542"/>
      <c r="D230" s="568"/>
      <c r="E230" s="542"/>
      <c r="F230" s="542"/>
      <c r="G230" s="567"/>
      <c r="H230" s="567"/>
      <c r="I230" s="542"/>
      <c r="J230" s="542"/>
      <c r="K230" s="542"/>
      <c r="L230" s="542"/>
      <c r="M230" s="542"/>
      <c r="N230" s="542"/>
      <c r="O230" s="542"/>
      <c r="P230" s="542"/>
      <c r="Q230" s="542"/>
      <c r="R230" s="542"/>
      <c r="S230" s="542"/>
      <c r="T230" s="542"/>
      <c r="U230" s="542"/>
      <c r="V230" s="542"/>
      <c r="W230" s="542"/>
      <c r="X230" s="542"/>
      <c r="Y230" s="542"/>
      <c r="Z230" s="542"/>
      <c r="AA230" s="542"/>
      <c r="AB230" s="542"/>
      <c r="AC230" s="542"/>
      <c r="AD230" s="542"/>
      <c r="AE230" s="542"/>
      <c r="AF230" s="542"/>
      <c r="AG230" s="542"/>
      <c r="AH230" s="542"/>
      <c r="AI230" s="542"/>
      <c r="AJ230" s="542"/>
      <c r="AK230" s="542"/>
      <c r="AL230" s="542"/>
      <c r="AM230" s="542"/>
      <c r="AN230" s="542"/>
      <c r="AO230" s="568"/>
      <c r="AP230" s="542"/>
      <c r="AQ230" s="542"/>
      <c r="AR230" s="542"/>
      <c r="AS230" s="542"/>
      <c r="AT230" s="542"/>
      <c r="AU230" s="542"/>
      <c r="AV230" s="542"/>
      <c r="AW230" s="542"/>
      <c r="AX230" s="542"/>
      <c r="AY230" s="542"/>
      <c r="AZ230" s="542"/>
      <c r="BA230" s="542"/>
      <c r="BB230" s="542"/>
      <c r="BC230" s="542"/>
      <c r="BD230" s="542"/>
      <c r="BE230" s="542"/>
      <c r="BF230" s="542"/>
      <c r="BG230" s="542"/>
      <c r="BH230" s="542"/>
      <c r="BI230" s="542"/>
      <c r="BJ230" s="542"/>
      <c r="BK230" s="542"/>
      <c r="BL230" s="542"/>
      <c r="BM230" s="542"/>
      <c r="BN230" s="542"/>
      <c r="BO230" s="542"/>
      <c r="BP230" s="542"/>
      <c r="BQ230" s="542"/>
      <c r="BR230" s="542"/>
      <c r="BS230" s="542"/>
      <c r="BT230" s="542"/>
      <c r="BU230" s="542"/>
      <c r="BV230" s="542"/>
      <c r="BW230" s="542"/>
      <c r="BX230" s="542"/>
      <c r="BY230" s="542"/>
      <c r="BZ230" s="542"/>
      <c r="CA230" s="542"/>
      <c r="CB230" s="542"/>
      <c r="CC230" s="542"/>
      <c r="CD230" s="542"/>
    </row>
    <row r="231" spans="1:82" ht="17.399999999999999" x14ac:dyDescent="0.3">
      <c r="A231" s="545"/>
      <c r="B231" s="542"/>
      <c r="C231" s="542"/>
      <c r="D231" s="568"/>
      <c r="E231" s="542"/>
      <c r="F231" s="542"/>
      <c r="G231" s="567"/>
      <c r="H231" s="567"/>
      <c r="I231" s="542"/>
      <c r="J231" s="542"/>
      <c r="K231" s="542"/>
      <c r="L231" s="542"/>
      <c r="M231" s="542"/>
      <c r="N231" s="542"/>
      <c r="O231" s="542"/>
      <c r="P231" s="542"/>
      <c r="Q231" s="542"/>
      <c r="R231" s="542"/>
      <c r="S231" s="542"/>
      <c r="T231" s="542"/>
      <c r="U231" s="542"/>
      <c r="V231" s="542"/>
      <c r="W231" s="542"/>
      <c r="X231" s="542"/>
      <c r="Y231" s="542"/>
      <c r="Z231" s="542"/>
      <c r="AA231" s="542"/>
      <c r="AB231" s="542"/>
      <c r="AC231" s="542"/>
      <c r="AD231" s="542"/>
      <c r="AE231" s="542"/>
      <c r="AF231" s="542"/>
      <c r="AG231" s="542"/>
      <c r="AH231" s="542"/>
      <c r="AI231" s="542"/>
      <c r="AJ231" s="542"/>
      <c r="AK231" s="542"/>
      <c r="AL231" s="542"/>
      <c r="AM231" s="542"/>
      <c r="AN231" s="542"/>
      <c r="AO231" s="568"/>
      <c r="AP231" s="542"/>
      <c r="AQ231" s="542"/>
      <c r="AR231" s="542"/>
      <c r="AS231" s="542"/>
      <c r="AT231" s="542"/>
      <c r="AU231" s="542"/>
      <c r="AV231" s="542"/>
      <c r="AW231" s="542"/>
      <c r="AX231" s="542"/>
      <c r="AY231" s="542"/>
      <c r="AZ231" s="542"/>
      <c r="BA231" s="542"/>
      <c r="BB231" s="542"/>
      <c r="BC231" s="542"/>
      <c r="BD231" s="542"/>
      <c r="BE231" s="542"/>
      <c r="BF231" s="542"/>
      <c r="BG231" s="542"/>
      <c r="BH231" s="542"/>
      <c r="BI231" s="542"/>
      <c r="BJ231" s="542"/>
      <c r="BK231" s="542"/>
      <c r="BL231" s="542"/>
      <c r="BM231" s="542"/>
      <c r="BN231" s="542"/>
      <c r="BO231" s="542"/>
      <c r="BP231" s="542"/>
      <c r="BQ231" s="542"/>
      <c r="BR231" s="542"/>
      <c r="BS231" s="542"/>
      <c r="BT231" s="542"/>
      <c r="BU231" s="542"/>
      <c r="BV231" s="542"/>
      <c r="BW231" s="542"/>
      <c r="BX231" s="542"/>
      <c r="BY231" s="542"/>
      <c r="BZ231" s="542"/>
      <c r="CA231" s="542"/>
      <c r="CB231" s="542"/>
      <c r="CC231" s="542"/>
      <c r="CD231" s="542"/>
    </row>
    <row r="232" spans="1:82" ht="17.399999999999999" x14ac:dyDescent="0.3">
      <c r="A232" s="545"/>
      <c r="B232" s="542"/>
      <c r="C232" s="542"/>
      <c r="D232" s="568"/>
      <c r="E232" s="542"/>
      <c r="F232" s="542"/>
      <c r="G232" s="567"/>
      <c r="H232" s="567"/>
      <c r="I232" s="542"/>
      <c r="J232" s="542"/>
      <c r="K232" s="542"/>
      <c r="L232" s="542"/>
      <c r="M232" s="542"/>
      <c r="N232" s="542"/>
      <c r="O232" s="542"/>
      <c r="P232" s="542"/>
      <c r="Q232" s="542"/>
      <c r="R232" s="542"/>
      <c r="S232" s="542"/>
      <c r="T232" s="542"/>
      <c r="U232" s="542"/>
      <c r="V232" s="542"/>
      <c r="W232" s="542"/>
      <c r="X232" s="542"/>
      <c r="Y232" s="542"/>
      <c r="Z232" s="542"/>
      <c r="AA232" s="542"/>
      <c r="AB232" s="542"/>
      <c r="AC232" s="542"/>
      <c r="AD232" s="542"/>
      <c r="AE232" s="542"/>
      <c r="AF232" s="542"/>
      <c r="AG232" s="542"/>
      <c r="AH232" s="542"/>
      <c r="AI232" s="542"/>
      <c r="AJ232" s="542"/>
      <c r="AK232" s="542"/>
      <c r="AL232" s="542"/>
      <c r="AM232" s="542"/>
      <c r="AN232" s="542"/>
      <c r="AO232" s="568"/>
      <c r="AP232" s="542"/>
      <c r="AQ232" s="542"/>
      <c r="AR232" s="542"/>
      <c r="AS232" s="542"/>
      <c r="AT232" s="542"/>
      <c r="AU232" s="542"/>
      <c r="AV232" s="542"/>
      <c r="AW232" s="542"/>
      <c r="AX232" s="542"/>
      <c r="AY232" s="542"/>
      <c r="AZ232" s="542"/>
      <c r="BA232" s="542"/>
      <c r="BB232" s="542"/>
      <c r="BC232" s="542"/>
      <c r="BD232" s="542"/>
      <c r="BE232" s="542"/>
      <c r="BF232" s="542"/>
      <c r="BG232" s="542"/>
      <c r="BH232" s="542"/>
      <c r="BI232" s="542"/>
      <c r="BJ232" s="542"/>
      <c r="BK232" s="542"/>
      <c r="BL232" s="542"/>
      <c r="BM232" s="542"/>
      <c r="BN232" s="542"/>
      <c r="BO232" s="542"/>
      <c r="BP232" s="542"/>
      <c r="BQ232" s="542"/>
      <c r="BR232" s="542"/>
      <c r="BS232" s="542"/>
      <c r="BT232" s="542"/>
      <c r="BU232" s="542"/>
      <c r="BV232" s="542"/>
      <c r="BW232" s="542"/>
      <c r="BX232" s="542"/>
      <c r="BY232" s="542"/>
      <c r="BZ232" s="542"/>
      <c r="CA232" s="542"/>
      <c r="CB232" s="542"/>
      <c r="CC232" s="542"/>
      <c r="CD232" s="542"/>
    </row>
    <row r="233" spans="1:82" ht="17.399999999999999" x14ac:dyDescent="0.3">
      <c r="A233" s="545"/>
      <c r="B233" s="542"/>
      <c r="C233" s="542"/>
      <c r="D233" s="568"/>
      <c r="E233" s="542"/>
      <c r="F233" s="542"/>
      <c r="G233" s="567"/>
      <c r="H233" s="567"/>
      <c r="I233" s="542"/>
      <c r="J233" s="542"/>
      <c r="K233" s="542"/>
      <c r="L233" s="542"/>
      <c r="M233" s="542"/>
      <c r="N233" s="542"/>
      <c r="O233" s="542"/>
      <c r="P233" s="542"/>
      <c r="Q233" s="542"/>
      <c r="R233" s="542"/>
      <c r="S233" s="542"/>
      <c r="T233" s="542"/>
      <c r="U233" s="542"/>
      <c r="V233" s="542"/>
      <c r="W233" s="542"/>
      <c r="X233" s="542"/>
      <c r="Y233" s="542"/>
      <c r="Z233" s="542"/>
      <c r="AA233" s="542"/>
      <c r="AB233" s="542"/>
      <c r="AC233" s="542"/>
      <c r="AD233" s="542"/>
      <c r="AE233" s="542"/>
      <c r="AF233" s="542"/>
      <c r="AG233" s="542"/>
      <c r="AH233" s="542"/>
      <c r="AI233" s="542"/>
      <c r="AJ233" s="542"/>
      <c r="AK233" s="542"/>
      <c r="AL233" s="542"/>
      <c r="AM233" s="542"/>
      <c r="AN233" s="542"/>
      <c r="AO233" s="568"/>
      <c r="AP233" s="542"/>
      <c r="AQ233" s="542"/>
      <c r="AR233" s="542"/>
      <c r="AS233" s="542"/>
      <c r="AT233" s="542"/>
      <c r="AU233" s="542"/>
      <c r="AV233" s="542"/>
      <c r="AW233" s="542"/>
      <c r="AX233" s="542"/>
      <c r="AY233" s="542"/>
      <c r="AZ233" s="542"/>
      <c r="BA233" s="542"/>
      <c r="BB233" s="542"/>
      <c r="BC233" s="542"/>
      <c r="BD233" s="542"/>
      <c r="BE233" s="542"/>
      <c r="BF233" s="542"/>
      <c r="BG233" s="542"/>
      <c r="BH233" s="542"/>
      <c r="BI233" s="542"/>
      <c r="BJ233" s="542"/>
      <c r="BK233" s="542"/>
      <c r="BL233" s="542"/>
      <c r="BM233" s="542"/>
      <c r="BN233" s="542"/>
      <c r="BO233" s="542"/>
      <c r="BP233" s="542"/>
      <c r="BQ233" s="542"/>
      <c r="BR233" s="542"/>
      <c r="BS233" s="542"/>
      <c r="BT233" s="542"/>
      <c r="BU233" s="542"/>
      <c r="BV233" s="542"/>
      <c r="BW233" s="542"/>
      <c r="BX233" s="542"/>
      <c r="BY233" s="542"/>
      <c r="BZ233" s="542"/>
      <c r="CA233" s="542"/>
      <c r="CB233" s="542"/>
      <c r="CC233" s="542"/>
      <c r="CD233" s="542"/>
    </row>
    <row r="234" spans="1:82" ht="17.399999999999999" x14ac:dyDescent="0.3">
      <c r="A234" s="545"/>
      <c r="B234" s="542"/>
      <c r="C234" s="542"/>
      <c r="D234" s="568"/>
      <c r="E234" s="542"/>
      <c r="F234" s="542"/>
      <c r="G234" s="567"/>
      <c r="H234" s="567"/>
      <c r="I234" s="542"/>
      <c r="J234" s="542"/>
      <c r="K234" s="542"/>
      <c r="L234" s="542"/>
      <c r="M234" s="542"/>
      <c r="N234" s="542"/>
      <c r="O234" s="542"/>
      <c r="P234" s="542"/>
      <c r="Q234" s="542"/>
      <c r="R234" s="542"/>
      <c r="S234" s="542"/>
      <c r="T234" s="542"/>
      <c r="U234" s="542"/>
      <c r="V234" s="542"/>
      <c r="W234" s="542"/>
      <c r="X234" s="542"/>
      <c r="Y234" s="542"/>
      <c r="Z234" s="542"/>
      <c r="AA234" s="542"/>
      <c r="AB234" s="542"/>
      <c r="AC234" s="542"/>
      <c r="AD234" s="542"/>
      <c r="AE234" s="542"/>
      <c r="AF234" s="542"/>
      <c r="AG234" s="542"/>
      <c r="AH234" s="542"/>
      <c r="AI234" s="542"/>
      <c r="AJ234" s="542"/>
      <c r="AK234" s="542"/>
      <c r="AL234" s="542"/>
      <c r="AM234" s="542"/>
      <c r="AN234" s="542"/>
      <c r="AO234" s="568"/>
      <c r="AP234" s="542"/>
      <c r="AQ234" s="542"/>
      <c r="AR234" s="542"/>
      <c r="AS234" s="542"/>
      <c r="AT234" s="542"/>
      <c r="AU234" s="542"/>
      <c r="AV234" s="542"/>
      <c r="AW234" s="542"/>
      <c r="AX234" s="542"/>
      <c r="AY234" s="542"/>
      <c r="AZ234" s="542"/>
      <c r="BA234" s="542"/>
      <c r="BB234" s="542"/>
      <c r="BC234" s="542"/>
      <c r="BD234" s="542"/>
      <c r="BE234" s="542"/>
      <c r="BF234" s="542"/>
      <c r="BG234" s="542"/>
      <c r="BH234" s="542"/>
      <c r="BI234" s="542"/>
      <c r="BJ234" s="542"/>
      <c r="BK234" s="542"/>
      <c r="BL234" s="542"/>
      <c r="BM234" s="542"/>
      <c r="BN234" s="542"/>
      <c r="BO234" s="542"/>
      <c r="BP234" s="542"/>
      <c r="BQ234" s="542"/>
      <c r="BR234" s="542"/>
      <c r="BS234" s="542"/>
      <c r="BT234" s="542"/>
      <c r="BU234" s="542"/>
      <c r="BV234" s="542"/>
      <c r="BW234" s="542"/>
      <c r="BX234" s="542"/>
      <c r="BY234" s="542"/>
      <c r="BZ234" s="542"/>
      <c r="CA234" s="542"/>
      <c r="CB234" s="542"/>
      <c r="CC234" s="542"/>
      <c r="CD234" s="542"/>
    </row>
    <row r="235" spans="1:82" ht="17.399999999999999" x14ac:dyDescent="0.3">
      <c r="A235" s="545"/>
      <c r="B235" s="542"/>
      <c r="C235" s="542"/>
      <c r="D235" s="568"/>
      <c r="E235" s="542"/>
      <c r="F235" s="542"/>
      <c r="G235" s="567"/>
      <c r="H235" s="567"/>
      <c r="I235" s="542"/>
      <c r="J235" s="542"/>
      <c r="K235" s="542"/>
      <c r="L235" s="542"/>
      <c r="M235" s="542"/>
      <c r="N235" s="542"/>
      <c r="O235" s="542"/>
      <c r="P235" s="542"/>
      <c r="Q235" s="542"/>
      <c r="R235" s="542"/>
      <c r="S235" s="542"/>
      <c r="T235" s="542"/>
      <c r="U235" s="542"/>
      <c r="V235" s="542"/>
      <c r="W235" s="542"/>
      <c r="X235" s="542"/>
      <c r="Y235" s="542"/>
      <c r="Z235" s="542"/>
      <c r="AA235" s="542"/>
      <c r="AB235" s="542"/>
      <c r="AC235" s="542"/>
      <c r="AD235" s="542"/>
      <c r="AE235" s="542"/>
      <c r="AF235" s="542"/>
      <c r="AG235" s="542"/>
      <c r="AH235" s="542"/>
      <c r="AI235" s="542"/>
      <c r="AJ235" s="542"/>
      <c r="AK235" s="542"/>
      <c r="AL235" s="542"/>
      <c r="AM235" s="542"/>
      <c r="AN235" s="542"/>
      <c r="AO235" s="568"/>
      <c r="AP235" s="542"/>
      <c r="AQ235" s="542"/>
      <c r="AR235" s="542"/>
      <c r="AS235" s="542"/>
      <c r="AT235" s="542"/>
      <c r="AU235" s="542"/>
      <c r="AV235" s="542"/>
      <c r="AW235" s="542"/>
      <c r="AX235" s="542"/>
      <c r="AY235" s="542"/>
      <c r="AZ235" s="542"/>
      <c r="BA235" s="542"/>
      <c r="BB235" s="542"/>
      <c r="BC235" s="542"/>
      <c r="BD235" s="542"/>
      <c r="BE235" s="542"/>
      <c r="BF235" s="542"/>
      <c r="BG235" s="542"/>
      <c r="BH235" s="542"/>
      <c r="BI235" s="542"/>
      <c r="BJ235" s="542"/>
      <c r="BK235" s="542"/>
      <c r="BL235" s="542"/>
      <c r="BM235" s="542"/>
      <c r="BN235" s="542"/>
      <c r="BO235" s="542"/>
      <c r="BP235" s="542"/>
      <c r="BQ235" s="542"/>
      <c r="BR235" s="542"/>
      <c r="BS235" s="542"/>
      <c r="BT235" s="542"/>
      <c r="BU235" s="542"/>
      <c r="BV235" s="542"/>
      <c r="BW235" s="542"/>
      <c r="BX235" s="542"/>
      <c r="BY235" s="542"/>
      <c r="BZ235" s="542"/>
      <c r="CA235" s="542"/>
      <c r="CB235" s="542"/>
      <c r="CC235" s="542"/>
      <c r="CD235" s="542"/>
    </row>
    <row r="236" spans="1:82" ht="17.399999999999999" x14ac:dyDescent="0.3">
      <c r="A236" s="545"/>
      <c r="B236" s="542"/>
      <c r="C236" s="542"/>
      <c r="D236" s="568"/>
      <c r="E236" s="542"/>
      <c r="F236" s="542"/>
      <c r="G236" s="567"/>
      <c r="H236" s="567"/>
      <c r="I236" s="542"/>
      <c r="J236" s="542"/>
      <c r="K236" s="542"/>
      <c r="L236" s="542"/>
      <c r="M236" s="542"/>
      <c r="N236" s="542"/>
      <c r="O236" s="542"/>
      <c r="P236" s="542"/>
      <c r="Q236" s="542"/>
      <c r="R236" s="542"/>
      <c r="S236" s="542"/>
      <c r="T236" s="542"/>
      <c r="U236" s="542"/>
      <c r="V236" s="542"/>
      <c r="W236" s="542"/>
      <c r="X236" s="542"/>
      <c r="Y236" s="542"/>
      <c r="Z236" s="542"/>
      <c r="AA236" s="542"/>
      <c r="AB236" s="542"/>
      <c r="AC236" s="542"/>
      <c r="AD236" s="542"/>
      <c r="AE236" s="542"/>
      <c r="AF236" s="542"/>
      <c r="AG236" s="542"/>
      <c r="AH236" s="542"/>
      <c r="AI236" s="542"/>
      <c r="AJ236" s="542"/>
      <c r="AK236" s="542"/>
      <c r="AL236" s="542"/>
      <c r="AM236" s="542"/>
      <c r="AN236" s="542"/>
      <c r="AO236" s="568"/>
      <c r="AP236" s="542"/>
      <c r="AQ236" s="542"/>
      <c r="AR236" s="542"/>
      <c r="AS236" s="542"/>
      <c r="AT236" s="542"/>
      <c r="AU236" s="542"/>
      <c r="AV236" s="542"/>
      <c r="AW236" s="542"/>
      <c r="AX236" s="542"/>
      <c r="AY236" s="542"/>
      <c r="AZ236" s="542"/>
      <c r="BA236" s="542"/>
      <c r="BB236" s="542"/>
      <c r="BC236" s="542"/>
      <c r="BD236" s="542"/>
      <c r="BE236" s="542"/>
      <c r="BF236" s="542"/>
      <c r="BG236" s="542"/>
      <c r="BH236" s="542"/>
      <c r="BI236" s="542"/>
      <c r="BJ236" s="542"/>
      <c r="BK236" s="542"/>
      <c r="BL236" s="542"/>
      <c r="BM236" s="542"/>
      <c r="BN236" s="542"/>
      <c r="BO236" s="542"/>
      <c r="BP236" s="542"/>
      <c r="BQ236" s="542"/>
      <c r="BR236" s="542"/>
      <c r="BS236" s="542"/>
      <c r="BT236" s="542"/>
      <c r="BU236" s="542"/>
      <c r="BV236" s="542"/>
      <c r="BW236" s="542"/>
      <c r="BX236" s="542"/>
      <c r="BY236" s="542"/>
      <c r="BZ236" s="542"/>
      <c r="CA236" s="542"/>
      <c r="CB236" s="542"/>
      <c r="CC236" s="542"/>
      <c r="CD236" s="542"/>
    </row>
    <row r="237" spans="1:82" ht="17.399999999999999" x14ac:dyDescent="0.3">
      <c r="A237" s="545"/>
      <c r="B237" s="542"/>
      <c r="C237" s="542"/>
      <c r="D237" s="568"/>
      <c r="E237" s="542"/>
      <c r="F237" s="542"/>
      <c r="G237" s="567"/>
      <c r="H237" s="567"/>
      <c r="I237" s="542"/>
      <c r="J237" s="542"/>
      <c r="K237" s="542"/>
      <c r="L237" s="542"/>
      <c r="M237" s="542"/>
      <c r="N237" s="542"/>
      <c r="O237" s="542"/>
      <c r="P237" s="542"/>
      <c r="Q237" s="542"/>
      <c r="R237" s="542"/>
      <c r="S237" s="542"/>
      <c r="T237" s="542"/>
      <c r="U237" s="542"/>
      <c r="V237" s="542"/>
      <c r="W237" s="542"/>
      <c r="X237" s="542"/>
      <c r="Y237" s="542"/>
      <c r="Z237" s="542"/>
      <c r="AA237" s="542"/>
      <c r="AB237" s="542"/>
      <c r="AC237" s="542"/>
      <c r="AD237" s="542"/>
      <c r="AE237" s="542"/>
      <c r="AF237" s="542"/>
      <c r="AG237" s="542"/>
      <c r="AH237" s="542"/>
      <c r="AI237" s="542"/>
      <c r="AJ237" s="542"/>
      <c r="AK237" s="542"/>
      <c r="AL237" s="542"/>
      <c r="AM237" s="542"/>
      <c r="AN237" s="542"/>
      <c r="AO237" s="568"/>
      <c r="AP237" s="542"/>
      <c r="AQ237" s="542"/>
      <c r="AR237" s="542"/>
      <c r="AS237" s="542"/>
      <c r="AT237" s="542"/>
      <c r="AU237" s="542"/>
      <c r="AV237" s="542"/>
      <c r="AW237" s="542"/>
      <c r="AX237" s="542"/>
      <c r="AY237" s="542"/>
      <c r="AZ237" s="542"/>
      <c r="BA237" s="542"/>
      <c r="BB237" s="542"/>
      <c r="BC237" s="542"/>
      <c r="BD237" s="542"/>
      <c r="BE237" s="542"/>
      <c r="BF237" s="542"/>
      <c r="BG237" s="542"/>
      <c r="BH237" s="542"/>
      <c r="BI237" s="542"/>
      <c r="BJ237" s="542"/>
      <c r="BK237" s="542"/>
      <c r="BL237" s="542"/>
      <c r="BM237" s="542"/>
      <c r="BN237" s="542"/>
      <c r="BO237" s="542"/>
      <c r="BP237" s="542"/>
      <c r="BQ237" s="542"/>
      <c r="BR237" s="542"/>
      <c r="BS237" s="542"/>
      <c r="BT237" s="542"/>
      <c r="BU237" s="542"/>
      <c r="BV237" s="542"/>
      <c r="BW237" s="542"/>
      <c r="BX237" s="542"/>
      <c r="BY237" s="542"/>
      <c r="BZ237" s="542"/>
      <c r="CA237" s="542"/>
      <c r="CB237" s="542"/>
      <c r="CC237" s="542"/>
      <c r="CD237" s="542"/>
    </row>
    <row r="238" spans="1:82" ht="17.399999999999999" x14ac:dyDescent="0.3">
      <c r="A238" s="545"/>
      <c r="B238" s="542"/>
      <c r="C238" s="542"/>
      <c r="D238" s="568"/>
      <c r="E238" s="542"/>
      <c r="F238" s="542"/>
      <c r="G238" s="567"/>
      <c r="H238" s="567"/>
      <c r="I238" s="542"/>
      <c r="J238" s="542"/>
      <c r="K238" s="542"/>
      <c r="L238" s="542"/>
      <c r="M238" s="542"/>
      <c r="N238" s="542"/>
      <c r="O238" s="542"/>
      <c r="P238" s="542"/>
      <c r="Q238" s="542"/>
      <c r="R238" s="542"/>
      <c r="S238" s="542"/>
      <c r="T238" s="542"/>
      <c r="U238" s="542"/>
      <c r="V238" s="542"/>
      <c r="W238" s="542"/>
      <c r="X238" s="542"/>
      <c r="Y238" s="542"/>
      <c r="Z238" s="542"/>
      <c r="AA238" s="542"/>
      <c r="AB238" s="542"/>
      <c r="AC238" s="542"/>
      <c r="AD238" s="542"/>
      <c r="AE238" s="542"/>
      <c r="AF238" s="542"/>
      <c r="AG238" s="542"/>
      <c r="AH238" s="542"/>
      <c r="AI238" s="542"/>
      <c r="AJ238" s="542"/>
      <c r="AK238" s="542"/>
      <c r="AL238" s="542"/>
      <c r="AM238" s="542"/>
      <c r="AN238" s="542"/>
      <c r="AO238" s="568"/>
      <c r="AP238" s="542"/>
      <c r="AQ238" s="542"/>
      <c r="AR238" s="542"/>
      <c r="AS238" s="542"/>
      <c r="AT238" s="542"/>
      <c r="AU238" s="542"/>
      <c r="AV238" s="542"/>
      <c r="AW238" s="542"/>
      <c r="AX238" s="542"/>
      <c r="AY238" s="542"/>
      <c r="AZ238" s="542"/>
      <c r="BA238" s="542"/>
      <c r="BB238" s="542"/>
      <c r="BC238" s="542"/>
      <c r="BD238" s="542"/>
      <c r="BE238" s="542"/>
      <c r="BF238" s="542"/>
      <c r="BG238" s="542"/>
      <c r="BH238" s="542"/>
      <c r="BI238" s="542"/>
      <c r="BJ238" s="542"/>
      <c r="BK238" s="542"/>
      <c r="BL238" s="542"/>
      <c r="BM238" s="542"/>
      <c r="BN238" s="542"/>
      <c r="BO238" s="542"/>
      <c r="BP238" s="542"/>
      <c r="BQ238" s="542"/>
      <c r="BR238" s="542"/>
      <c r="BS238" s="542"/>
      <c r="BT238" s="542"/>
      <c r="BU238" s="542"/>
      <c r="BV238" s="542"/>
      <c r="BW238" s="542"/>
      <c r="BX238" s="542"/>
      <c r="BY238" s="542"/>
      <c r="BZ238" s="542"/>
      <c r="CA238" s="542"/>
      <c r="CB238" s="542"/>
      <c r="CC238" s="542"/>
      <c r="CD238" s="542"/>
    </row>
    <row r="239" spans="1:82" ht="17.399999999999999" x14ac:dyDescent="0.3">
      <c r="A239" s="545"/>
      <c r="B239" s="542"/>
      <c r="C239" s="542"/>
      <c r="D239" s="568"/>
      <c r="E239" s="542"/>
      <c r="F239" s="542"/>
      <c r="G239" s="567"/>
      <c r="H239" s="567"/>
      <c r="I239" s="542"/>
      <c r="J239" s="542"/>
      <c r="K239" s="542"/>
      <c r="L239" s="542"/>
      <c r="M239" s="542"/>
      <c r="N239" s="542"/>
      <c r="O239" s="542"/>
      <c r="P239" s="542"/>
      <c r="Q239" s="542"/>
      <c r="R239" s="542"/>
      <c r="S239" s="542"/>
      <c r="T239" s="542"/>
      <c r="U239" s="542"/>
      <c r="V239" s="542"/>
      <c r="W239" s="542"/>
      <c r="X239" s="542"/>
      <c r="Y239" s="542"/>
      <c r="Z239" s="542"/>
      <c r="AA239" s="542"/>
      <c r="AB239" s="542"/>
      <c r="AC239" s="542"/>
      <c r="AD239" s="542"/>
      <c r="AE239" s="542"/>
      <c r="AF239" s="542"/>
      <c r="AG239" s="542"/>
      <c r="AH239" s="542"/>
      <c r="AI239" s="542"/>
      <c r="AJ239" s="542"/>
      <c r="AK239" s="542"/>
      <c r="AL239" s="542"/>
      <c r="AM239" s="542"/>
      <c r="AN239" s="542"/>
      <c r="AO239" s="568"/>
      <c r="AP239" s="542"/>
      <c r="AQ239" s="542"/>
      <c r="AR239" s="542"/>
      <c r="AS239" s="542"/>
      <c r="AT239" s="542"/>
      <c r="AU239" s="542"/>
      <c r="AV239" s="542"/>
      <c r="AW239" s="542"/>
      <c r="AX239" s="542"/>
      <c r="AY239" s="542"/>
      <c r="AZ239" s="542"/>
      <c r="BA239" s="542"/>
      <c r="BB239" s="542"/>
      <c r="BC239" s="542"/>
      <c r="BD239" s="542"/>
      <c r="BE239" s="542"/>
      <c r="BF239" s="542"/>
      <c r="BG239" s="542"/>
      <c r="BH239" s="542"/>
      <c r="BI239" s="542"/>
      <c r="BJ239" s="542"/>
      <c r="BK239" s="542"/>
      <c r="BL239" s="542"/>
      <c r="BM239" s="542"/>
      <c r="BN239" s="542"/>
      <c r="BO239" s="542"/>
      <c r="BP239" s="542"/>
      <c r="BQ239" s="542"/>
      <c r="BR239" s="542"/>
      <c r="BS239" s="542"/>
      <c r="BT239" s="542"/>
      <c r="BU239" s="542"/>
      <c r="BV239" s="542"/>
      <c r="BW239" s="542"/>
      <c r="BX239" s="542"/>
      <c r="BY239" s="542"/>
      <c r="BZ239" s="542"/>
      <c r="CA239" s="542"/>
      <c r="CB239" s="542"/>
      <c r="CC239" s="542"/>
      <c r="CD239" s="542"/>
    </row>
    <row r="240" spans="1:82" ht="17.399999999999999" x14ac:dyDescent="0.3">
      <c r="A240" s="545"/>
      <c r="B240" s="542"/>
      <c r="C240" s="542"/>
      <c r="D240" s="568"/>
      <c r="E240" s="542"/>
      <c r="F240" s="542"/>
      <c r="G240" s="567"/>
      <c r="H240" s="567"/>
      <c r="I240" s="542"/>
      <c r="J240" s="542"/>
      <c r="K240" s="542"/>
      <c r="L240" s="542"/>
      <c r="M240" s="542"/>
      <c r="N240" s="542"/>
      <c r="O240" s="542"/>
      <c r="P240" s="542"/>
      <c r="Q240" s="542"/>
      <c r="R240" s="542"/>
      <c r="S240" s="542"/>
      <c r="T240" s="542"/>
      <c r="U240" s="542"/>
      <c r="V240" s="542"/>
      <c r="W240" s="542"/>
      <c r="X240" s="542"/>
      <c r="Y240" s="542"/>
      <c r="Z240" s="542"/>
      <c r="AA240" s="542"/>
      <c r="AB240" s="542"/>
      <c r="AC240" s="542"/>
      <c r="AD240" s="542"/>
      <c r="AE240" s="542"/>
      <c r="AF240" s="542"/>
      <c r="AG240" s="542"/>
      <c r="AH240" s="542"/>
      <c r="AI240" s="542"/>
      <c r="AJ240" s="542"/>
      <c r="AK240" s="542"/>
      <c r="AL240" s="542"/>
      <c r="AM240" s="542"/>
      <c r="AN240" s="542"/>
      <c r="AO240" s="568"/>
      <c r="AP240" s="542"/>
      <c r="AQ240" s="542"/>
      <c r="AR240" s="542"/>
      <c r="AS240" s="542"/>
      <c r="AT240" s="542"/>
      <c r="AU240" s="542"/>
      <c r="AV240" s="542"/>
      <c r="AW240" s="542"/>
      <c r="AX240" s="542"/>
      <c r="AY240" s="542"/>
      <c r="AZ240" s="542"/>
      <c r="BA240" s="542"/>
      <c r="BB240" s="542"/>
      <c r="BC240" s="542"/>
      <c r="BD240" s="542"/>
      <c r="BE240" s="542"/>
      <c r="BF240" s="542"/>
      <c r="BG240" s="542"/>
      <c r="BH240" s="542"/>
      <c r="BI240" s="542"/>
      <c r="BJ240" s="542"/>
      <c r="BK240" s="542"/>
      <c r="BL240" s="542"/>
      <c r="BM240" s="542"/>
      <c r="BN240" s="542"/>
      <c r="BO240" s="542"/>
      <c r="BP240" s="542"/>
      <c r="BQ240" s="542"/>
      <c r="BR240" s="542"/>
      <c r="BS240" s="542"/>
      <c r="BT240" s="542"/>
      <c r="BU240" s="542"/>
      <c r="BV240" s="542"/>
      <c r="BW240" s="542"/>
      <c r="BX240" s="542"/>
      <c r="BY240" s="542"/>
      <c r="BZ240" s="542"/>
      <c r="CA240" s="542"/>
      <c r="CB240" s="542"/>
      <c r="CC240" s="542"/>
      <c r="CD240" s="542"/>
    </row>
    <row r="241" spans="1:82" ht="17.399999999999999" x14ac:dyDescent="0.3">
      <c r="A241" s="545"/>
      <c r="B241" s="542"/>
      <c r="C241" s="542"/>
      <c r="D241" s="568"/>
      <c r="E241" s="542"/>
      <c r="F241" s="542"/>
      <c r="G241" s="567"/>
      <c r="H241" s="567"/>
      <c r="I241" s="542"/>
      <c r="J241" s="542"/>
      <c r="K241" s="542"/>
      <c r="L241" s="542"/>
      <c r="M241" s="542"/>
      <c r="N241" s="542"/>
      <c r="O241" s="542"/>
      <c r="P241" s="542"/>
      <c r="Q241" s="542"/>
      <c r="R241" s="542"/>
      <c r="S241" s="542"/>
      <c r="T241" s="542"/>
      <c r="U241" s="542"/>
      <c r="V241" s="542"/>
      <c r="W241" s="542"/>
      <c r="X241" s="542"/>
      <c r="Y241" s="542"/>
      <c r="Z241" s="542"/>
      <c r="AA241" s="542"/>
      <c r="AB241" s="542"/>
      <c r="AC241" s="542"/>
      <c r="AD241" s="542"/>
      <c r="AE241" s="542"/>
      <c r="AF241" s="542"/>
      <c r="AG241" s="542"/>
      <c r="AH241" s="542"/>
      <c r="AI241" s="542"/>
      <c r="AJ241" s="542"/>
      <c r="AK241" s="542"/>
      <c r="AL241" s="542"/>
      <c r="AM241" s="542"/>
      <c r="AN241" s="542"/>
      <c r="AO241" s="568"/>
      <c r="AP241" s="542"/>
      <c r="AQ241" s="542"/>
      <c r="AR241" s="542"/>
      <c r="AS241" s="542"/>
      <c r="AT241" s="542"/>
      <c r="AU241" s="542"/>
      <c r="AV241" s="542"/>
      <c r="AW241" s="542"/>
      <c r="AX241" s="542"/>
      <c r="AY241" s="542"/>
      <c r="AZ241" s="542"/>
      <c r="BA241" s="542"/>
      <c r="BB241" s="542"/>
      <c r="BC241" s="542"/>
      <c r="BD241" s="542"/>
      <c r="BE241" s="542"/>
      <c r="BF241" s="542"/>
      <c r="BG241" s="542"/>
      <c r="BH241" s="542"/>
      <c r="BI241" s="542"/>
      <c r="BJ241" s="542"/>
      <c r="BK241" s="542"/>
      <c r="BL241" s="542"/>
      <c r="BM241" s="542"/>
      <c r="BN241" s="542"/>
      <c r="BO241" s="542"/>
      <c r="BP241" s="542"/>
      <c r="BQ241" s="542"/>
      <c r="BR241" s="542"/>
      <c r="BS241" s="542"/>
      <c r="BT241" s="542"/>
      <c r="BU241" s="542"/>
      <c r="BV241" s="542"/>
      <c r="BW241" s="542"/>
      <c r="BX241" s="542"/>
      <c r="BY241" s="542"/>
      <c r="BZ241" s="542"/>
      <c r="CA241" s="542"/>
      <c r="CB241" s="542"/>
      <c r="CC241" s="542"/>
      <c r="CD241" s="542"/>
    </row>
    <row r="242" spans="1:82" ht="17.399999999999999" x14ac:dyDescent="0.3">
      <c r="A242" s="545"/>
      <c r="B242" s="542"/>
      <c r="C242" s="542"/>
      <c r="D242" s="568"/>
      <c r="E242" s="542"/>
      <c r="F242" s="542"/>
      <c r="G242" s="567"/>
      <c r="H242" s="567"/>
      <c r="I242" s="542"/>
      <c r="J242" s="542"/>
      <c r="K242" s="542"/>
      <c r="L242" s="542"/>
      <c r="M242" s="542"/>
      <c r="N242" s="542"/>
      <c r="O242" s="542"/>
      <c r="P242" s="542"/>
      <c r="Q242" s="542"/>
      <c r="R242" s="542"/>
      <c r="S242" s="542"/>
      <c r="T242" s="542"/>
      <c r="U242" s="542"/>
      <c r="V242" s="542"/>
      <c r="W242" s="542"/>
      <c r="X242" s="542"/>
      <c r="Y242" s="542"/>
      <c r="Z242" s="542"/>
      <c r="AA242" s="542"/>
      <c r="AB242" s="542"/>
      <c r="AC242" s="542"/>
      <c r="AD242" s="542"/>
      <c r="AE242" s="542"/>
      <c r="AF242" s="542"/>
      <c r="AG242" s="542"/>
      <c r="AH242" s="542"/>
      <c r="AI242" s="542"/>
      <c r="AJ242" s="542"/>
      <c r="AK242" s="542"/>
      <c r="AL242" s="542"/>
      <c r="AM242" s="542"/>
      <c r="AN242" s="542"/>
      <c r="AO242" s="568"/>
      <c r="AP242" s="542"/>
      <c r="AQ242" s="542"/>
      <c r="AR242" s="542"/>
      <c r="AS242" s="542"/>
      <c r="AT242" s="542"/>
      <c r="AU242" s="542"/>
      <c r="AV242" s="542"/>
      <c r="AW242" s="542"/>
      <c r="AX242" s="542"/>
      <c r="AY242" s="542"/>
      <c r="AZ242" s="542"/>
      <c r="BA242" s="542"/>
      <c r="BB242" s="542"/>
      <c r="BC242" s="542"/>
      <c r="BD242" s="542"/>
      <c r="BE242" s="542"/>
      <c r="BF242" s="542"/>
      <c r="BG242" s="542"/>
      <c r="BH242" s="542"/>
      <c r="BI242" s="542"/>
      <c r="BJ242" s="542"/>
      <c r="BK242" s="542"/>
      <c r="BL242" s="542"/>
      <c r="BM242" s="542"/>
      <c r="BN242" s="542"/>
      <c r="BO242" s="542"/>
      <c r="BP242" s="542"/>
      <c r="BQ242" s="542"/>
      <c r="BR242" s="542"/>
      <c r="BS242" s="542"/>
      <c r="BT242" s="542"/>
      <c r="BU242" s="542"/>
      <c r="BV242" s="542"/>
      <c r="BW242" s="542"/>
      <c r="BX242" s="542"/>
      <c r="BY242" s="542"/>
      <c r="BZ242" s="542"/>
      <c r="CA242" s="542"/>
      <c r="CB242" s="542"/>
      <c r="CC242" s="542"/>
      <c r="CD242" s="542"/>
    </row>
    <row r="243" spans="1:82" ht="17.399999999999999" x14ac:dyDescent="0.3">
      <c r="A243" s="545"/>
      <c r="B243" s="542"/>
      <c r="C243" s="542"/>
      <c r="D243" s="568"/>
      <c r="E243" s="542"/>
      <c r="F243" s="542"/>
      <c r="G243" s="567"/>
      <c r="H243" s="567"/>
      <c r="I243" s="542"/>
      <c r="J243" s="542"/>
      <c r="K243" s="542"/>
      <c r="L243" s="542"/>
      <c r="M243" s="542"/>
      <c r="N243" s="542"/>
      <c r="O243" s="542"/>
      <c r="P243" s="542"/>
      <c r="Q243" s="542"/>
      <c r="R243" s="542"/>
      <c r="S243" s="542"/>
      <c r="T243" s="542"/>
      <c r="U243" s="542"/>
      <c r="V243" s="542"/>
      <c r="W243" s="542"/>
      <c r="X243" s="542"/>
      <c r="Y243" s="542"/>
      <c r="Z243" s="542"/>
      <c r="AA243" s="542"/>
      <c r="AB243" s="542"/>
      <c r="AC243" s="542"/>
      <c r="AD243" s="542"/>
      <c r="AE243" s="542"/>
      <c r="AF243" s="542"/>
      <c r="AG243" s="542"/>
      <c r="AH243" s="542"/>
      <c r="AI243" s="542"/>
      <c r="AJ243" s="542"/>
      <c r="AK243" s="542"/>
      <c r="AL243" s="542"/>
      <c r="AM243" s="542"/>
      <c r="AN243" s="542"/>
      <c r="AO243" s="568"/>
      <c r="AP243" s="542"/>
      <c r="AQ243" s="542"/>
      <c r="AR243" s="542"/>
      <c r="AS243" s="542"/>
      <c r="AT243" s="542"/>
      <c r="AU243" s="542"/>
      <c r="AV243" s="542"/>
      <c r="AW243" s="542"/>
      <c r="AX243" s="542"/>
      <c r="AY243" s="542"/>
      <c r="AZ243" s="542"/>
      <c r="BA243" s="542"/>
      <c r="BB243" s="542"/>
      <c r="BC243" s="542"/>
      <c r="BD243" s="542"/>
      <c r="BE243" s="542"/>
      <c r="BF243" s="542"/>
      <c r="BG243" s="542"/>
      <c r="BH243" s="542"/>
      <c r="BI243" s="542"/>
      <c r="BJ243" s="542"/>
      <c r="BK243" s="542"/>
      <c r="BL243" s="542"/>
      <c r="BM243" s="542"/>
      <c r="BN243" s="542"/>
      <c r="BO243" s="542"/>
      <c r="BP243" s="542"/>
      <c r="BQ243" s="542"/>
      <c r="BR243" s="542"/>
      <c r="BS243" s="542"/>
      <c r="BT243" s="542"/>
      <c r="BU243" s="542"/>
      <c r="BV243" s="542"/>
      <c r="BW243" s="542"/>
      <c r="BX243" s="542"/>
      <c r="BY243" s="542"/>
      <c r="BZ243" s="542"/>
      <c r="CA243" s="542"/>
      <c r="CB243" s="542"/>
      <c r="CC243" s="542"/>
      <c r="CD243" s="542"/>
    </row>
    <row r="244" spans="1:82" ht="17.399999999999999" x14ac:dyDescent="0.3">
      <c r="A244" s="545"/>
      <c r="B244" s="542"/>
      <c r="C244" s="542"/>
      <c r="D244" s="568"/>
      <c r="E244" s="542"/>
      <c r="F244" s="542"/>
      <c r="G244" s="567"/>
      <c r="H244" s="567"/>
      <c r="I244" s="542"/>
      <c r="J244" s="542"/>
      <c r="K244" s="542"/>
      <c r="L244" s="542"/>
      <c r="M244" s="542"/>
      <c r="N244" s="542"/>
      <c r="O244" s="542"/>
      <c r="P244" s="542"/>
      <c r="Q244" s="542"/>
      <c r="R244" s="542"/>
      <c r="S244" s="542"/>
      <c r="T244" s="542"/>
      <c r="U244" s="542"/>
      <c r="V244" s="542"/>
      <c r="W244" s="542"/>
      <c r="X244" s="542"/>
      <c r="Y244" s="542"/>
      <c r="Z244" s="542"/>
      <c r="AA244" s="542"/>
      <c r="AB244" s="542"/>
      <c r="AC244" s="542"/>
      <c r="AD244" s="542"/>
      <c r="AE244" s="542"/>
      <c r="AF244" s="542"/>
      <c r="AG244" s="542"/>
      <c r="AH244" s="542"/>
      <c r="AI244" s="542"/>
      <c r="AJ244" s="542"/>
      <c r="AK244" s="542"/>
      <c r="AL244" s="542"/>
      <c r="AM244" s="542"/>
      <c r="AN244" s="542"/>
      <c r="AO244" s="568"/>
      <c r="AP244" s="542"/>
      <c r="AQ244" s="542"/>
      <c r="AR244" s="542"/>
      <c r="AS244" s="542"/>
      <c r="AT244" s="542"/>
      <c r="AU244" s="542"/>
      <c r="AV244" s="542"/>
      <c r="AW244" s="542"/>
      <c r="AX244" s="542"/>
      <c r="AY244" s="542"/>
      <c r="AZ244" s="542"/>
      <c r="BA244" s="542"/>
      <c r="BB244" s="542"/>
      <c r="BC244" s="542"/>
      <c r="BD244" s="542"/>
      <c r="BE244" s="542"/>
      <c r="BF244" s="542"/>
      <c r="BG244" s="542"/>
      <c r="BH244" s="542"/>
      <c r="BI244" s="542"/>
      <c r="BJ244" s="542"/>
      <c r="BK244" s="542"/>
      <c r="BL244" s="542"/>
      <c r="BM244" s="542"/>
      <c r="BN244" s="542"/>
      <c r="BO244" s="542"/>
      <c r="BP244" s="542"/>
      <c r="BQ244" s="542"/>
      <c r="BR244" s="542"/>
      <c r="BS244" s="542"/>
      <c r="BT244" s="542"/>
      <c r="BU244" s="542"/>
      <c r="BV244" s="542"/>
      <c r="BW244" s="542"/>
      <c r="BX244" s="542"/>
      <c r="BY244" s="542"/>
      <c r="BZ244" s="542"/>
      <c r="CA244" s="542"/>
      <c r="CB244" s="542"/>
      <c r="CC244" s="542"/>
      <c r="CD244" s="542"/>
    </row>
    <row r="245" spans="1:82" ht="17.399999999999999" x14ac:dyDescent="0.3">
      <c r="A245" s="545"/>
      <c r="B245" s="542"/>
      <c r="C245" s="542"/>
      <c r="D245" s="568"/>
      <c r="E245" s="542"/>
      <c r="F245" s="542"/>
      <c r="G245" s="567"/>
      <c r="H245" s="567"/>
      <c r="I245" s="542"/>
      <c r="J245" s="542"/>
      <c r="K245" s="542"/>
      <c r="L245" s="542"/>
      <c r="M245" s="542"/>
      <c r="N245" s="542"/>
      <c r="O245" s="542"/>
      <c r="P245" s="542"/>
      <c r="Q245" s="542"/>
      <c r="R245" s="542"/>
      <c r="S245" s="542"/>
      <c r="T245" s="542"/>
      <c r="U245" s="542"/>
      <c r="V245" s="542"/>
      <c r="W245" s="542"/>
      <c r="X245" s="542"/>
      <c r="Y245" s="542"/>
      <c r="Z245" s="542"/>
      <c r="AA245" s="542"/>
      <c r="AB245" s="542"/>
      <c r="AC245" s="542"/>
      <c r="AD245" s="542"/>
      <c r="AE245" s="542"/>
      <c r="AF245" s="542"/>
      <c r="AG245" s="542"/>
      <c r="AH245" s="542"/>
      <c r="AI245" s="542"/>
      <c r="AJ245" s="542"/>
      <c r="AK245" s="542"/>
      <c r="AL245" s="542"/>
      <c r="AM245" s="542"/>
      <c r="AN245" s="542"/>
      <c r="AO245" s="568"/>
      <c r="AP245" s="542"/>
      <c r="AQ245" s="542"/>
      <c r="AR245" s="542"/>
      <c r="AS245" s="542"/>
      <c r="AT245" s="542"/>
      <c r="AU245" s="542"/>
      <c r="AV245" s="542"/>
      <c r="AW245" s="542"/>
      <c r="AX245" s="542"/>
      <c r="AY245" s="542"/>
      <c r="AZ245" s="542"/>
      <c r="BA245" s="542"/>
      <c r="BB245" s="542"/>
      <c r="BC245" s="542"/>
      <c r="BD245" s="542"/>
      <c r="BE245" s="542"/>
      <c r="BF245" s="542"/>
      <c r="BG245" s="542"/>
      <c r="BH245" s="542"/>
      <c r="BI245" s="542"/>
      <c r="BJ245" s="542"/>
      <c r="BK245" s="542"/>
      <c r="BL245" s="542"/>
      <c r="BM245" s="542"/>
      <c r="BN245" s="542"/>
      <c r="BO245" s="542"/>
      <c r="BP245" s="542"/>
      <c r="BQ245" s="542"/>
      <c r="BR245" s="542"/>
      <c r="BS245" s="542"/>
      <c r="BT245" s="542"/>
      <c r="BU245" s="542"/>
      <c r="BV245" s="542"/>
      <c r="BW245" s="542"/>
      <c r="BX245" s="542"/>
      <c r="BY245" s="542"/>
      <c r="BZ245" s="542"/>
      <c r="CA245" s="542"/>
      <c r="CB245" s="542"/>
      <c r="CC245" s="542"/>
      <c r="CD245" s="542"/>
    </row>
    <row r="246" spans="1:82" ht="17.399999999999999" x14ac:dyDescent="0.3">
      <c r="A246" s="545"/>
      <c r="B246" s="542"/>
      <c r="C246" s="542"/>
      <c r="D246" s="568"/>
      <c r="E246" s="542"/>
      <c r="F246" s="542"/>
      <c r="G246" s="567"/>
      <c r="H246" s="567"/>
      <c r="I246" s="542"/>
      <c r="J246" s="542"/>
      <c r="K246" s="542"/>
      <c r="L246" s="542"/>
      <c r="M246" s="542"/>
      <c r="N246" s="542"/>
      <c r="O246" s="542"/>
      <c r="P246" s="542"/>
      <c r="Q246" s="542"/>
      <c r="R246" s="542"/>
      <c r="S246" s="542"/>
      <c r="T246" s="542"/>
      <c r="U246" s="542"/>
      <c r="V246" s="542"/>
      <c r="W246" s="542"/>
      <c r="X246" s="542"/>
      <c r="Y246" s="542"/>
      <c r="Z246" s="542"/>
      <c r="AA246" s="542"/>
      <c r="AB246" s="542"/>
      <c r="AC246" s="542"/>
      <c r="AD246" s="542"/>
      <c r="AE246" s="542"/>
      <c r="AF246" s="542"/>
      <c r="AG246" s="542"/>
      <c r="AH246" s="542"/>
      <c r="AI246" s="542"/>
      <c r="AJ246" s="542"/>
      <c r="AK246" s="542"/>
      <c r="AL246" s="542"/>
      <c r="AM246" s="542"/>
      <c r="AN246" s="542"/>
      <c r="AO246" s="568"/>
      <c r="AP246" s="542"/>
      <c r="AQ246" s="542"/>
      <c r="AR246" s="542"/>
      <c r="AS246" s="542"/>
      <c r="AT246" s="542"/>
      <c r="AU246" s="542"/>
      <c r="AV246" s="542"/>
      <c r="AW246" s="542"/>
      <c r="AX246" s="542"/>
      <c r="AY246" s="542"/>
      <c r="AZ246" s="542"/>
      <c r="BA246" s="542"/>
      <c r="BB246" s="542"/>
      <c r="BC246" s="542"/>
      <c r="BD246" s="542"/>
      <c r="BE246" s="542"/>
      <c r="BF246" s="542"/>
      <c r="BG246" s="542"/>
      <c r="BH246" s="542"/>
      <c r="BI246" s="542"/>
      <c r="BJ246" s="542"/>
      <c r="BK246" s="542"/>
      <c r="BL246" s="542"/>
      <c r="BM246" s="542"/>
      <c r="BN246" s="542"/>
      <c r="BO246" s="542"/>
      <c r="BP246" s="542"/>
      <c r="BQ246" s="542"/>
      <c r="BR246" s="542"/>
      <c r="BS246" s="542"/>
      <c r="BT246" s="542"/>
      <c r="BU246" s="542"/>
      <c r="BV246" s="542"/>
      <c r="BW246" s="542"/>
      <c r="BX246" s="542"/>
      <c r="BY246" s="542"/>
      <c r="BZ246" s="542"/>
      <c r="CA246" s="542"/>
      <c r="CB246" s="542"/>
      <c r="CC246" s="542"/>
      <c r="CD246" s="542"/>
    </row>
    <row r="247" spans="1:82" ht="17.399999999999999" x14ac:dyDescent="0.3">
      <c r="A247" s="545"/>
      <c r="B247" s="542"/>
      <c r="C247" s="542"/>
      <c r="D247" s="568"/>
      <c r="E247" s="542"/>
      <c r="F247" s="542"/>
      <c r="G247" s="567"/>
      <c r="H247" s="567"/>
      <c r="I247" s="542"/>
      <c r="J247" s="542"/>
      <c r="K247" s="542"/>
      <c r="L247" s="542"/>
      <c r="M247" s="542"/>
      <c r="N247" s="542"/>
      <c r="O247" s="542"/>
      <c r="P247" s="542"/>
      <c r="Q247" s="542"/>
      <c r="R247" s="542"/>
      <c r="S247" s="542"/>
      <c r="T247" s="542"/>
      <c r="U247" s="542"/>
      <c r="V247" s="542"/>
      <c r="W247" s="542"/>
      <c r="X247" s="542"/>
      <c r="Y247" s="542"/>
      <c r="Z247" s="542"/>
      <c r="AA247" s="542"/>
      <c r="AB247" s="542"/>
      <c r="AC247" s="542"/>
      <c r="AD247" s="542"/>
      <c r="AE247" s="542"/>
      <c r="AF247" s="542"/>
      <c r="AG247" s="542"/>
      <c r="AH247" s="542"/>
      <c r="AI247" s="542"/>
      <c r="AJ247" s="542"/>
      <c r="AK247" s="542"/>
      <c r="AL247" s="542"/>
      <c r="AM247" s="542"/>
      <c r="AN247" s="542"/>
      <c r="AO247" s="568"/>
      <c r="AP247" s="542"/>
      <c r="AQ247" s="542"/>
      <c r="AR247" s="542"/>
      <c r="AS247" s="542"/>
      <c r="AT247" s="542"/>
      <c r="AU247" s="542"/>
      <c r="AV247" s="542"/>
      <c r="AW247" s="542"/>
      <c r="AX247" s="542"/>
      <c r="AY247" s="542"/>
      <c r="AZ247" s="542"/>
      <c r="BA247" s="542"/>
      <c r="BB247" s="542"/>
      <c r="BC247" s="542"/>
      <c r="BD247" s="542"/>
      <c r="BE247" s="542"/>
      <c r="BF247" s="542"/>
      <c r="BG247" s="542"/>
      <c r="BH247" s="542"/>
      <c r="BI247" s="542"/>
      <c r="BJ247" s="542"/>
      <c r="BK247" s="542"/>
      <c r="BL247" s="542"/>
      <c r="BM247" s="542"/>
      <c r="BN247" s="542"/>
      <c r="BO247" s="542"/>
      <c r="BP247" s="542"/>
      <c r="BQ247" s="542"/>
      <c r="BR247" s="542"/>
      <c r="BS247" s="542"/>
      <c r="BT247" s="542"/>
      <c r="BU247" s="542"/>
      <c r="BV247" s="542"/>
      <c r="BW247" s="542"/>
      <c r="BX247" s="542"/>
      <c r="BY247" s="542"/>
      <c r="BZ247" s="542"/>
      <c r="CA247" s="542"/>
      <c r="CB247" s="542"/>
      <c r="CC247" s="542"/>
      <c r="CD247" s="542"/>
    </row>
    <row r="248" spans="1:82" ht="17.399999999999999" x14ac:dyDescent="0.3">
      <c r="A248" s="545"/>
      <c r="B248" s="542"/>
      <c r="C248" s="542"/>
      <c r="D248" s="568"/>
      <c r="E248" s="542"/>
      <c r="F248" s="542"/>
      <c r="G248" s="567"/>
      <c r="H248" s="567"/>
      <c r="I248" s="542"/>
      <c r="J248" s="542"/>
      <c r="K248" s="542"/>
      <c r="L248" s="542"/>
      <c r="M248" s="542"/>
      <c r="N248" s="542"/>
      <c r="O248" s="542"/>
      <c r="P248" s="542"/>
      <c r="Q248" s="542"/>
      <c r="R248" s="542"/>
      <c r="S248" s="542"/>
      <c r="T248" s="542"/>
      <c r="U248" s="542"/>
      <c r="V248" s="542"/>
      <c r="W248" s="542"/>
      <c r="X248" s="542"/>
      <c r="Y248" s="542"/>
      <c r="Z248" s="542"/>
      <c r="AA248" s="542"/>
      <c r="AB248" s="542"/>
      <c r="AC248" s="542"/>
      <c r="AD248" s="542"/>
      <c r="AE248" s="542"/>
      <c r="AF248" s="542"/>
      <c r="AG248" s="542"/>
      <c r="AH248" s="542"/>
      <c r="AI248" s="542"/>
      <c r="AJ248" s="542"/>
      <c r="AK248" s="542"/>
      <c r="AL248" s="542"/>
      <c r="AM248" s="542"/>
      <c r="AN248" s="542"/>
      <c r="AO248" s="568"/>
      <c r="AP248" s="542"/>
      <c r="AQ248" s="542"/>
      <c r="AR248" s="542"/>
      <c r="AS248" s="542"/>
      <c r="AT248" s="542"/>
      <c r="AU248" s="542"/>
      <c r="AV248" s="542"/>
      <c r="AW248" s="542"/>
      <c r="AX248" s="542"/>
      <c r="AY248" s="542"/>
      <c r="AZ248" s="542"/>
      <c r="BA248" s="542"/>
      <c r="BB248" s="542"/>
      <c r="BC248" s="542"/>
      <c r="BD248" s="542"/>
      <c r="BE248" s="542"/>
      <c r="BF248" s="542"/>
      <c r="BG248" s="542"/>
      <c r="BH248" s="542"/>
      <c r="BI248" s="542"/>
      <c r="BJ248" s="542"/>
      <c r="BK248" s="542"/>
      <c r="BL248" s="542"/>
      <c r="BM248" s="542"/>
      <c r="BN248" s="542"/>
      <c r="BO248" s="542"/>
      <c r="BP248" s="542"/>
      <c r="BQ248" s="542"/>
      <c r="BR248" s="542"/>
      <c r="BS248" s="542"/>
      <c r="BT248" s="542"/>
      <c r="BU248" s="542"/>
      <c r="BV248" s="542"/>
      <c r="BW248" s="542"/>
      <c r="BX248" s="542"/>
      <c r="BY248" s="542"/>
      <c r="BZ248" s="542"/>
      <c r="CA248" s="542"/>
      <c r="CB248" s="542"/>
      <c r="CC248" s="542"/>
      <c r="CD248" s="542"/>
    </row>
    <row r="249" spans="1:82" ht="17.399999999999999" x14ac:dyDescent="0.3">
      <c r="A249" s="545"/>
      <c r="B249" s="542"/>
      <c r="C249" s="542"/>
      <c r="D249" s="568"/>
      <c r="E249" s="542"/>
      <c r="F249" s="542"/>
      <c r="G249" s="567"/>
      <c r="H249" s="567"/>
      <c r="I249" s="542"/>
      <c r="J249" s="542"/>
      <c r="K249" s="542"/>
      <c r="L249" s="542"/>
      <c r="M249" s="542"/>
      <c r="N249" s="542"/>
      <c r="O249" s="542"/>
      <c r="P249" s="542"/>
      <c r="Q249" s="542"/>
      <c r="R249" s="542"/>
      <c r="S249" s="542"/>
      <c r="T249" s="542"/>
      <c r="U249" s="542"/>
      <c r="V249" s="542"/>
      <c r="W249" s="542"/>
      <c r="X249" s="542"/>
      <c r="Y249" s="542"/>
      <c r="Z249" s="542"/>
      <c r="AA249" s="542"/>
      <c r="AB249" s="542"/>
      <c r="AC249" s="542"/>
      <c r="AD249" s="542"/>
      <c r="AE249" s="542"/>
      <c r="AF249" s="542"/>
      <c r="AG249" s="542"/>
      <c r="AH249" s="542"/>
      <c r="AI249" s="542"/>
      <c r="AJ249" s="542"/>
      <c r="AK249" s="542"/>
      <c r="AL249" s="542"/>
      <c r="AM249" s="542"/>
      <c r="AN249" s="542"/>
      <c r="AO249" s="568"/>
      <c r="AP249" s="542"/>
      <c r="AQ249" s="542"/>
      <c r="AR249" s="542"/>
      <c r="AS249" s="542"/>
      <c r="AT249" s="542"/>
      <c r="AU249" s="542"/>
      <c r="AV249" s="542"/>
      <c r="AW249" s="542"/>
      <c r="AX249" s="542"/>
      <c r="AY249" s="542"/>
      <c r="AZ249" s="542"/>
      <c r="BA249" s="542"/>
      <c r="BB249" s="542"/>
      <c r="BC249" s="542"/>
      <c r="BD249" s="542"/>
      <c r="BE249" s="542"/>
      <c r="BF249" s="542"/>
      <c r="BG249" s="542"/>
      <c r="BH249" s="542"/>
      <c r="BI249" s="542"/>
      <c r="BJ249" s="542"/>
      <c r="BK249" s="542"/>
      <c r="BL249" s="542"/>
      <c r="BM249" s="542"/>
      <c r="BN249" s="542"/>
      <c r="BO249" s="542"/>
      <c r="BP249" s="542"/>
      <c r="BQ249" s="542"/>
      <c r="BR249" s="542"/>
      <c r="BS249" s="542"/>
      <c r="BT249" s="542"/>
      <c r="BU249" s="542"/>
      <c r="BV249" s="542"/>
      <c r="BW249" s="542"/>
      <c r="BX249" s="542"/>
      <c r="BY249" s="542"/>
      <c r="BZ249" s="542"/>
      <c r="CA249" s="542"/>
      <c r="CB249" s="542"/>
      <c r="CC249" s="542"/>
      <c r="CD249" s="542"/>
    </row>
    <row r="250" spans="1:82" ht="17.399999999999999" x14ac:dyDescent="0.3">
      <c r="A250" s="545"/>
      <c r="B250" s="542"/>
      <c r="C250" s="542"/>
      <c r="D250" s="568"/>
      <c r="E250" s="542"/>
      <c r="F250" s="542"/>
      <c r="G250" s="567"/>
      <c r="H250" s="567"/>
      <c r="I250" s="542"/>
      <c r="J250" s="542"/>
      <c r="K250" s="542"/>
      <c r="L250" s="542"/>
      <c r="M250" s="542"/>
      <c r="N250" s="542"/>
      <c r="O250" s="542"/>
      <c r="P250" s="542"/>
      <c r="Q250" s="542"/>
      <c r="R250" s="542"/>
      <c r="S250" s="542"/>
      <c r="T250" s="542"/>
      <c r="U250" s="542"/>
      <c r="V250" s="542"/>
      <c r="W250" s="542"/>
      <c r="X250" s="542"/>
      <c r="Y250" s="542"/>
      <c r="Z250" s="542"/>
      <c r="AA250" s="542"/>
      <c r="AB250" s="542"/>
      <c r="AC250" s="542"/>
      <c r="AD250" s="542"/>
      <c r="AE250" s="542"/>
      <c r="AF250" s="542"/>
      <c r="AG250" s="542"/>
      <c r="AH250" s="542"/>
      <c r="AI250" s="542"/>
      <c r="AJ250" s="542"/>
      <c r="AK250" s="542"/>
      <c r="AL250" s="542"/>
      <c r="AM250" s="542"/>
      <c r="AN250" s="542"/>
      <c r="AO250" s="568"/>
      <c r="AP250" s="542"/>
      <c r="AQ250" s="542"/>
      <c r="AR250" s="542"/>
      <c r="AS250" s="542"/>
      <c r="AT250" s="542"/>
      <c r="AU250" s="542"/>
      <c r="AV250" s="542"/>
      <c r="AW250" s="542"/>
      <c r="AX250" s="542"/>
      <c r="AY250" s="542"/>
      <c r="AZ250" s="542"/>
      <c r="BA250" s="542"/>
      <c r="BB250" s="542"/>
      <c r="BC250" s="542"/>
      <c r="BD250" s="542"/>
      <c r="BE250" s="542"/>
      <c r="BF250" s="542"/>
      <c r="BG250" s="542"/>
      <c r="BH250" s="542"/>
      <c r="BI250" s="542"/>
      <c r="BJ250" s="542"/>
      <c r="BK250" s="542"/>
      <c r="BL250" s="542"/>
      <c r="BM250" s="542"/>
      <c r="BN250" s="542"/>
      <c r="BO250" s="542"/>
      <c r="BP250" s="542"/>
      <c r="BQ250" s="542"/>
      <c r="BR250" s="542"/>
      <c r="BS250" s="542"/>
      <c r="BT250" s="542"/>
      <c r="BU250" s="542"/>
      <c r="BV250" s="542"/>
      <c r="BW250" s="542"/>
      <c r="BX250" s="542"/>
      <c r="BY250" s="542"/>
      <c r="BZ250" s="542"/>
      <c r="CA250" s="542"/>
      <c r="CB250" s="542"/>
      <c r="CC250" s="542"/>
      <c r="CD250" s="542"/>
    </row>
    <row r="251" spans="1:82" ht="17.399999999999999" x14ac:dyDescent="0.3">
      <c r="A251" s="545"/>
      <c r="B251" s="542"/>
      <c r="C251" s="542"/>
      <c r="D251" s="568"/>
      <c r="E251" s="542"/>
      <c r="F251" s="542"/>
      <c r="G251" s="567"/>
      <c r="H251" s="567"/>
      <c r="I251" s="542"/>
      <c r="J251" s="542"/>
      <c r="K251" s="542"/>
      <c r="L251" s="542"/>
      <c r="M251" s="542"/>
      <c r="N251" s="542"/>
      <c r="O251" s="542"/>
      <c r="P251" s="542"/>
      <c r="Q251" s="542"/>
      <c r="R251" s="542"/>
      <c r="S251" s="542"/>
      <c r="T251" s="542"/>
      <c r="U251" s="542"/>
      <c r="V251" s="542"/>
      <c r="W251" s="542"/>
      <c r="X251" s="542"/>
      <c r="Y251" s="542"/>
      <c r="Z251" s="542"/>
      <c r="AA251" s="542"/>
      <c r="AB251" s="542"/>
      <c r="AC251" s="542"/>
      <c r="AD251" s="542"/>
      <c r="AE251" s="542"/>
      <c r="AF251" s="542"/>
      <c r="AG251" s="542"/>
      <c r="AH251" s="542"/>
      <c r="AI251" s="542"/>
      <c r="AJ251" s="542"/>
      <c r="AK251" s="542"/>
      <c r="AL251" s="542"/>
      <c r="AM251" s="542"/>
      <c r="AN251" s="542"/>
      <c r="AO251" s="568"/>
      <c r="AP251" s="542"/>
      <c r="AQ251" s="542"/>
      <c r="AR251" s="542"/>
      <c r="AS251" s="542"/>
      <c r="AT251" s="542"/>
      <c r="AU251" s="542"/>
      <c r="AV251" s="542"/>
      <c r="AW251" s="542"/>
      <c r="AX251" s="542"/>
      <c r="AY251" s="542"/>
      <c r="AZ251" s="542"/>
      <c r="BA251" s="542"/>
      <c r="BB251" s="542"/>
      <c r="BC251" s="542"/>
      <c r="BD251" s="542"/>
      <c r="BE251" s="542"/>
      <c r="BF251" s="542"/>
      <c r="BG251" s="542"/>
      <c r="BH251" s="542"/>
      <c r="BI251" s="542"/>
      <c r="BJ251" s="542"/>
      <c r="BK251" s="542"/>
      <c r="BL251" s="542"/>
      <c r="BM251" s="542"/>
      <c r="BN251" s="542"/>
      <c r="BO251" s="542"/>
      <c r="BP251" s="542"/>
      <c r="BQ251" s="542"/>
      <c r="BR251" s="542"/>
      <c r="BS251" s="542"/>
      <c r="BT251" s="542"/>
      <c r="BU251" s="542"/>
      <c r="BV251" s="542"/>
      <c r="BW251" s="542"/>
      <c r="BX251" s="542"/>
      <c r="BY251" s="542"/>
      <c r="BZ251" s="542"/>
      <c r="CA251" s="542"/>
      <c r="CB251" s="542"/>
      <c r="CC251" s="542"/>
      <c r="CD251" s="542"/>
    </row>
    <row r="252" spans="1:82" ht="17.399999999999999" x14ac:dyDescent="0.3">
      <c r="A252" s="545"/>
      <c r="B252" s="542"/>
      <c r="C252" s="542"/>
      <c r="D252" s="568"/>
      <c r="E252" s="542"/>
      <c r="F252" s="542"/>
      <c r="G252" s="567"/>
      <c r="H252" s="567"/>
      <c r="I252" s="542"/>
      <c r="J252" s="542"/>
      <c r="K252" s="542"/>
      <c r="L252" s="542"/>
      <c r="M252" s="542"/>
      <c r="N252" s="542"/>
      <c r="O252" s="542"/>
      <c r="P252" s="542"/>
      <c r="Q252" s="542"/>
      <c r="R252" s="542"/>
      <c r="S252" s="542"/>
      <c r="T252" s="542"/>
      <c r="U252" s="542"/>
      <c r="V252" s="542"/>
      <c r="W252" s="542"/>
      <c r="X252" s="542"/>
      <c r="Y252" s="542"/>
      <c r="Z252" s="542"/>
      <c r="AA252" s="542"/>
      <c r="AB252" s="542"/>
      <c r="AC252" s="542"/>
      <c r="AD252" s="542"/>
      <c r="AE252" s="542"/>
      <c r="AF252" s="542"/>
      <c r="AG252" s="542"/>
      <c r="AH252" s="542"/>
      <c r="AI252" s="542"/>
      <c r="AJ252" s="542"/>
      <c r="AK252" s="542"/>
      <c r="AL252" s="542"/>
      <c r="AM252" s="542"/>
      <c r="AN252" s="542"/>
      <c r="AO252" s="568"/>
      <c r="AP252" s="542"/>
      <c r="AQ252" s="542"/>
      <c r="AR252" s="542"/>
      <c r="AS252" s="542"/>
      <c r="AT252" s="542"/>
      <c r="AU252" s="542"/>
      <c r="AV252" s="542"/>
      <c r="AW252" s="542"/>
      <c r="AX252" s="542"/>
      <c r="AY252" s="542"/>
      <c r="AZ252" s="542"/>
      <c r="BA252" s="542"/>
      <c r="BB252" s="542"/>
      <c r="BC252" s="542"/>
      <c r="BD252" s="542"/>
      <c r="BE252" s="542"/>
      <c r="BF252" s="542"/>
      <c r="BG252" s="542"/>
      <c r="BH252" s="542"/>
      <c r="BI252" s="542"/>
      <c r="BJ252" s="542"/>
      <c r="BK252" s="542"/>
      <c r="BL252" s="542"/>
      <c r="BM252" s="542"/>
      <c r="BN252" s="542"/>
      <c r="BO252" s="542"/>
      <c r="BP252" s="542"/>
      <c r="BQ252" s="542"/>
      <c r="BR252" s="542"/>
      <c r="BS252" s="542"/>
      <c r="BT252" s="542"/>
      <c r="BU252" s="542"/>
      <c r="BV252" s="542"/>
      <c r="BW252" s="542"/>
      <c r="BX252" s="542"/>
      <c r="BY252" s="542"/>
      <c r="BZ252" s="542"/>
      <c r="CA252" s="542"/>
      <c r="CB252" s="542"/>
      <c r="CC252" s="542"/>
      <c r="CD252" s="542"/>
    </row>
    <row r="253" spans="1:82" ht="17.399999999999999" x14ac:dyDescent="0.3">
      <c r="A253" s="545"/>
      <c r="B253" s="542"/>
      <c r="C253" s="542"/>
      <c r="D253" s="568"/>
      <c r="E253" s="542"/>
      <c r="F253" s="542"/>
      <c r="G253" s="567"/>
      <c r="H253" s="567"/>
      <c r="I253" s="542"/>
      <c r="J253" s="542"/>
      <c r="K253" s="542"/>
      <c r="L253" s="542"/>
      <c r="M253" s="542"/>
      <c r="N253" s="542"/>
      <c r="O253" s="542"/>
      <c r="P253" s="542"/>
      <c r="Q253" s="542"/>
      <c r="R253" s="542"/>
      <c r="S253" s="542"/>
      <c r="T253" s="542"/>
      <c r="U253" s="542"/>
      <c r="V253" s="542"/>
      <c r="W253" s="542"/>
      <c r="X253" s="542"/>
      <c r="Y253" s="542"/>
      <c r="Z253" s="542"/>
      <c r="AA253" s="542"/>
      <c r="AB253" s="542"/>
      <c r="AC253" s="542"/>
      <c r="AD253" s="542"/>
      <c r="AE253" s="542"/>
      <c r="AF253" s="542"/>
      <c r="AG253" s="542"/>
      <c r="AH253" s="542"/>
      <c r="AI253" s="542"/>
      <c r="AJ253" s="542"/>
      <c r="AK253" s="542"/>
      <c r="AL253" s="542"/>
      <c r="AM253" s="542"/>
      <c r="AN253" s="542"/>
      <c r="AO253" s="568"/>
      <c r="AP253" s="542"/>
      <c r="AQ253" s="542"/>
      <c r="AR253" s="542"/>
      <c r="AS253" s="542"/>
      <c r="AT253" s="542"/>
      <c r="AU253" s="542"/>
      <c r="AV253" s="542"/>
      <c r="AW253" s="542"/>
      <c r="AX253" s="542"/>
      <c r="AY253" s="542"/>
      <c r="AZ253" s="542"/>
      <c r="BA253" s="542"/>
      <c r="BB253" s="542"/>
      <c r="BC253" s="542"/>
      <c r="BD253" s="542"/>
      <c r="BE253" s="542"/>
      <c r="BF253" s="542"/>
      <c r="BG253" s="542"/>
      <c r="BH253" s="542"/>
      <c r="BI253" s="542"/>
      <c r="BJ253" s="542"/>
      <c r="BK253" s="542"/>
      <c r="BL253" s="542"/>
      <c r="BM253" s="542"/>
      <c r="BN253" s="542"/>
      <c r="BO253" s="542"/>
      <c r="BP253" s="542"/>
      <c r="BQ253" s="542"/>
      <c r="BR253" s="542"/>
      <c r="BS253" s="542"/>
      <c r="BT253" s="542"/>
      <c r="BU253" s="542"/>
      <c r="BV253" s="542"/>
      <c r="BW253" s="542"/>
      <c r="BX253" s="542"/>
      <c r="BY253" s="542"/>
      <c r="BZ253" s="542"/>
      <c r="CA253" s="542"/>
      <c r="CB253" s="542"/>
      <c r="CC253" s="542"/>
      <c r="CD253" s="542"/>
    </row>
    <row r="254" spans="1:82" ht="17.399999999999999" x14ac:dyDescent="0.3">
      <c r="A254" s="545"/>
      <c r="B254" s="542"/>
      <c r="C254" s="542"/>
      <c r="D254" s="568"/>
      <c r="E254" s="542"/>
      <c r="F254" s="542"/>
      <c r="G254" s="567"/>
      <c r="H254" s="567"/>
      <c r="I254" s="542"/>
      <c r="J254" s="542"/>
      <c r="K254" s="542"/>
      <c r="L254" s="542"/>
      <c r="M254" s="542"/>
      <c r="N254" s="542"/>
      <c r="O254" s="542"/>
      <c r="P254" s="542"/>
      <c r="Q254" s="542"/>
      <c r="R254" s="542"/>
      <c r="S254" s="542"/>
      <c r="T254" s="542"/>
      <c r="U254" s="542"/>
      <c r="V254" s="542"/>
      <c r="W254" s="542"/>
      <c r="X254" s="542"/>
      <c r="Y254" s="542"/>
      <c r="Z254" s="542"/>
      <c r="AA254" s="542"/>
      <c r="AB254" s="542"/>
      <c r="AC254" s="542"/>
      <c r="AD254" s="542"/>
      <c r="AE254" s="542"/>
      <c r="AF254" s="542"/>
      <c r="AG254" s="542"/>
      <c r="AH254" s="542"/>
      <c r="AI254" s="542"/>
      <c r="AJ254" s="542"/>
      <c r="AK254" s="542"/>
      <c r="AL254" s="542"/>
      <c r="AM254" s="542"/>
      <c r="AN254" s="542"/>
      <c r="AO254" s="568"/>
      <c r="AP254" s="542"/>
      <c r="AQ254" s="542"/>
      <c r="AR254" s="542"/>
      <c r="AS254" s="542"/>
      <c r="AT254" s="542"/>
      <c r="AU254" s="542"/>
      <c r="AV254" s="542"/>
      <c r="AW254" s="542"/>
      <c r="AX254" s="542"/>
      <c r="AY254" s="542"/>
      <c r="AZ254" s="542"/>
      <c r="BA254" s="542"/>
      <c r="BB254" s="542"/>
      <c r="BC254" s="542"/>
      <c r="BD254" s="542"/>
      <c r="BE254" s="542"/>
      <c r="BF254" s="542"/>
      <c r="BG254" s="542"/>
      <c r="BH254" s="542"/>
      <c r="BI254" s="542"/>
      <c r="BJ254" s="542"/>
      <c r="BK254" s="542"/>
      <c r="BL254" s="542"/>
      <c r="BM254" s="542"/>
      <c r="BN254" s="542"/>
      <c r="BO254" s="542"/>
      <c r="BP254" s="542"/>
      <c r="BQ254" s="542"/>
      <c r="BR254" s="542"/>
      <c r="BS254" s="542"/>
      <c r="BT254" s="542"/>
      <c r="BU254" s="542"/>
      <c r="BV254" s="542"/>
      <c r="BW254" s="542"/>
      <c r="BX254" s="542"/>
      <c r="BY254" s="542"/>
      <c r="BZ254" s="542"/>
      <c r="CA254" s="542"/>
      <c r="CB254" s="542"/>
      <c r="CC254" s="542"/>
      <c r="CD254" s="542"/>
    </row>
    <row r="255" spans="1:82" ht="17.399999999999999" x14ac:dyDescent="0.3">
      <c r="A255" s="545"/>
      <c r="B255" s="542"/>
      <c r="C255" s="542"/>
      <c r="D255" s="568"/>
      <c r="E255" s="542"/>
      <c r="F255" s="542"/>
      <c r="G255" s="567"/>
      <c r="H255" s="567"/>
      <c r="I255" s="542"/>
      <c r="J255" s="542"/>
      <c r="K255" s="542"/>
      <c r="L255" s="542"/>
      <c r="M255" s="542"/>
      <c r="N255" s="542"/>
      <c r="O255" s="542"/>
      <c r="P255" s="542"/>
      <c r="Q255" s="542"/>
      <c r="R255" s="542"/>
      <c r="S255" s="542"/>
      <c r="T255" s="542"/>
      <c r="U255" s="542"/>
      <c r="V255" s="542"/>
      <c r="W255" s="542"/>
      <c r="X255" s="542"/>
      <c r="Y255" s="542"/>
      <c r="Z255" s="542"/>
      <c r="AA255" s="542"/>
      <c r="AB255" s="542"/>
      <c r="AC255" s="542"/>
      <c r="AD255" s="542"/>
      <c r="AE255" s="542"/>
      <c r="AF255" s="542"/>
      <c r="AG255" s="542"/>
      <c r="AH255" s="542"/>
      <c r="AI255" s="542"/>
      <c r="AJ255" s="542"/>
      <c r="AK255" s="542"/>
      <c r="AL255" s="542"/>
      <c r="AM255" s="542"/>
      <c r="AN255" s="542"/>
      <c r="AO255" s="568"/>
      <c r="AP255" s="542"/>
      <c r="AQ255" s="542"/>
      <c r="AR255" s="542"/>
      <c r="AS255" s="542"/>
      <c r="AT255" s="542"/>
      <c r="AU255" s="542"/>
      <c r="AV255" s="542"/>
      <c r="AW255" s="542"/>
      <c r="AX255" s="542"/>
      <c r="AY255" s="542"/>
      <c r="AZ255" s="542"/>
      <c r="BA255" s="542"/>
      <c r="BB255" s="542"/>
      <c r="BC255" s="542"/>
      <c r="BD255" s="542"/>
      <c r="BE255" s="542"/>
      <c r="BF255" s="542"/>
      <c r="BG255" s="542"/>
      <c r="BH255" s="542"/>
      <c r="BI255" s="542"/>
      <c r="BJ255" s="542"/>
      <c r="BK255" s="542"/>
      <c r="BL255" s="542"/>
      <c r="BM255" s="542"/>
      <c r="BN255" s="542"/>
      <c r="BO255" s="542"/>
      <c r="BP255" s="542"/>
      <c r="BQ255" s="542"/>
      <c r="BR255" s="542"/>
      <c r="BS255" s="542"/>
      <c r="BT255" s="542"/>
      <c r="BU255" s="542"/>
      <c r="BV255" s="542"/>
      <c r="BW255" s="542"/>
      <c r="BX255" s="542"/>
      <c r="BY255" s="542"/>
      <c r="BZ255" s="542"/>
      <c r="CA255" s="542"/>
      <c r="CB255" s="542"/>
      <c r="CC255" s="542"/>
      <c r="CD255" s="542"/>
    </row>
    <row r="256" spans="1:82" ht="17.399999999999999" x14ac:dyDescent="0.3">
      <c r="A256" s="545"/>
      <c r="B256" s="542"/>
      <c r="C256" s="542"/>
      <c r="D256" s="568"/>
      <c r="E256" s="542"/>
      <c r="F256" s="542"/>
      <c r="G256" s="567"/>
      <c r="H256" s="567"/>
      <c r="I256" s="542"/>
      <c r="J256" s="542"/>
      <c r="K256" s="542"/>
      <c r="L256" s="542"/>
      <c r="M256" s="542"/>
      <c r="N256" s="542"/>
      <c r="O256" s="542"/>
      <c r="P256" s="542"/>
      <c r="Q256" s="542"/>
      <c r="R256" s="542"/>
      <c r="S256" s="542"/>
      <c r="T256" s="542"/>
      <c r="U256" s="542"/>
      <c r="V256" s="542"/>
      <c r="W256" s="542"/>
      <c r="X256" s="542"/>
      <c r="Y256" s="542"/>
      <c r="Z256" s="542"/>
      <c r="AA256" s="542"/>
      <c r="AB256" s="542"/>
      <c r="AC256" s="542"/>
      <c r="AD256" s="542"/>
      <c r="AE256" s="542"/>
      <c r="AF256" s="542"/>
      <c r="AG256" s="542"/>
      <c r="AH256" s="542"/>
      <c r="AI256" s="542"/>
      <c r="AJ256" s="542"/>
      <c r="AK256" s="542"/>
      <c r="AL256" s="542"/>
      <c r="AM256" s="542"/>
      <c r="AN256" s="542"/>
      <c r="AO256" s="568"/>
      <c r="AP256" s="542"/>
      <c r="AQ256" s="542"/>
      <c r="AR256" s="542"/>
      <c r="AS256" s="542"/>
      <c r="AT256" s="542"/>
      <c r="AU256" s="542"/>
      <c r="AV256" s="542"/>
      <c r="AW256" s="542"/>
      <c r="AX256" s="542"/>
      <c r="AY256" s="542"/>
      <c r="AZ256" s="542"/>
      <c r="BA256" s="542"/>
      <c r="BB256" s="542"/>
      <c r="BC256" s="542"/>
      <c r="BD256" s="542"/>
      <c r="BE256" s="542"/>
      <c r="BF256" s="542"/>
      <c r="BG256" s="542"/>
      <c r="BH256" s="542"/>
      <c r="BI256" s="542"/>
      <c r="BJ256" s="542"/>
      <c r="BK256" s="542"/>
      <c r="BL256" s="542"/>
      <c r="BM256" s="542"/>
      <c r="BN256" s="542"/>
      <c r="BO256" s="542"/>
      <c r="BP256" s="542"/>
      <c r="BQ256" s="542"/>
      <c r="BR256" s="542"/>
      <c r="BS256" s="542"/>
      <c r="BT256" s="542"/>
      <c r="BU256" s="542"/>
      <c r="BV256" s="542"/>
      <c r="BW256" s="542"/>
      <c r="BX256" s="542"/>
      <c r="BY256" s="542"/>
      <c r="BZ256" s="542"/>
      <c r="CA256" s="542"/>
      <c r="CB256" s="542"/>
      <c r="CC256" s="542"/>
      <c r="CD256" s="542"/>
    </row>
    <row r="257" spans="1:82" ht="17.399999999999999" x14ac:dyDescent="0.3">
      <c r="A257" s="545"/>
      <c r="B257" s="542"/>
      <c r="C257" s="542"/>
      <c r="D257" s="568"/>
      <c r="E257" s="542"/>
      <c r="F257" s="542"/>
      <c r="G257" s="567"/>
      <c r="H257" s="567"/>
      <c r="I257" s="542"/>
      <c r="J257" s="542"/>
      <c r="K257" s="542"/>
      <c r="L257" s="542"/>
      <c r="M257" s="542"/>
      <c r="N257" s="542"/>
      <c r="O257" s="542"/>
      <c r="P257" s="542"/>
      <c r="Q257" s="542"/>
      <c r="R257" s="542"/>
      <c r="S257" s="542"/>
      <c r="T257" s="542"/>
      <c r="U257" s="542"/>
      <c r="V257" s="542"/>
      <c r="W257" s="542"/>
      <c r="X257" s="542"/>
      <c r="Y257" s="542"/>
      <c r="Z257" s="542"/>
      <c r="AA257" s="542"/>
      <c r="AB257" s="542"/>
      <c r="AC257" s="542"/>
      <c r="AD257" s="542"/>
      <c r="AE257" s="542"/>
      <c r="AF257" s="542"/>
      <c r="AG257" s="542"/>
      <c r="AH257" s="542"/>
      <c r="AI257" s="542"/>
      <c r="AJ257" s="542"/>
      <c r="AK257" s="542"/>
      <c r="AL257" s="542"/>
      <c r="AM257" s="542"/>
      <c r="AN257" s="542"/>
      <c r="AO257" s="568"/>
      <c r="AP257" s="542"/>
      <c r="AQ257" s="542"/>
      <c r="AR257" s="542"/>
      <c r="AS257" s="542"/>
      <c r="AT257" s="542"/>
      <c r="AU257" s="542"/>
      <c r="AV257" s="542"/>
      <c r="AW257" s="542"/>
      <c r="AX257" s="542"/>
      <c r="AY257" s="542"/>
      <c r="AZ257" s="542"/>
      <c r="BA257" s="542"/>
      <c r="BB257" s="542"/>
      <c r="BC257" s="542"/>
      <c r="BD257" s="542"/>
      <c r="BE257" s="542"/>
      <c r="BF257" s="542"/>
      <c r="BG257" s="542"/>
      <c r="BH257" s="542"/>
      <c r="BI257" s="542"/>
      <c r="BJ257" s="542"/>
      <c r="BK257" s="542"/>
      <c r="BL257" s="542"/>
      <c r="BM257" s="542"/>
      <c r="BN257" s="542"/>
      <c r="BO257" s="542"/>
      <c r="BP257" s="542"/>
      <c r="BQ257" s="542"/>
      <c r="BR257" s="542"/>
      <c r="BS257" s="542"/>
      <c r="BT257" s="542"/>
      <c r="BU257" s="542"/>
      <c r="BV257" s="542"/>
      <c r="BW257" s="542"/>
      <c r="BX257" s="542"/>
      <c r="BY257" s="542"/>
      <c r="BZ257" s="542"/>
      <c r="CA257" s="542"/>
      <c r="CB257" s="542"/>
      <c r="CC257" s="542"/>
      <c r="CD257" s="542"/>
    </row>
    <row r="258" spans="1:82" ht="17.399999999999999" x14ac:dyDescent="0.3">
      <c r="A258" s="545"/>
      <c r="B258" s="542"/>
      <c r="C258" s="542"/>
      <c r="D258" s="568"/>
      <c r="E258" s="542"/>
      <c r="F258" s="542"/>
      <c r="G258" s="567"/>
      <c r="H258" s="567"/>
      <c r="I258" s="542"/>
      <c r="J258" s="542"/>
      <c r="K258" s="542"/>
      <c r="L258" s="542"/>
      <c r="M258" s="542"/>
      <c r="N258" s="542"/>
      <c r="O258" s="542"/>
      <c r="P258" s="542"/>
      <c r="Q258" s="542"/>
      <c r="R258" s="542"/>
      <c r="S258" s="542"/>
      <c r="T258" s="542"/>
      <c r="U258" s="542"/>
      <c r="V258" s="542"/>
      <c r="W258" s="542"/>
      <c r="X258" s="542"/>
      <c r="Y258" s="542"/>
      <c r="Z258" s="542"/>
      <c r="AA258" s="542"/>
      <c r="AB258" s="542"/>
      <c r="AC258" s="542"/>
      <c r="AD258" s="542"/>
      <c r="AE258" s="542"/>
      <c r="AF258" s="542"/>
      <c r="AG258" s="542"/>
      <c r="AH258" s="542"/>
      <c r="AI258" s="542"/>
      <c r="AJ258" s="542"/>
      <c r="AK258" s="542"/>
      <c r="AL258" s="542"/>
      <c r="AM258" s="542"/>
      <c r="AN258" s="542"/>
      <c r="AO258" s="568"/>
      <c r="AP258" s="542"/>
      <c r="AQ258" s="542"/>
      <c r="AR258" s="542"/>
      <c r="AS258" s="542"/>
      <c r="AT258" s="542"/>
      <c r="AU258" s="542"/>
      <c r="AV258" s="542"/>
      <c r="AW258" s="542"/>
      <c r="AX258" s="542"/>
      <c r="AY258" s="542"/>
      <c r="AZ258" s="542"/>
      <c r="BA258" s="542"/>
      <c r="BB258" s="542"/>
      <c r="BC258" s="542"/>
      <c r="BD258" s="542"/>
      <c r="BE258" s="542"/>
      <c r="BF258" s="542"/>
      <c r="BG258" s="542"/>
      <c r="BH258" s="542"/>
      <c r="BI258" s="542"/>
      <c r="BJ258" s="542"/>
      <c r="BK258" s="542"/>
      <c r="BL258" s="542"/>
      <c r="BM258" s="542"/>
      <c r="BN258" s="542"/>
      <c r="BO258" s="542"/>
      <c r="BP258" s="542"/>
      <c r="BQ258" s="542"/>
      <c r="BR258" s="542"/>
      <c r="BS258" s="542"/>
      <c r="BT258" s="542"/>
      <c r="BU258" s="542"/>
      <c r="BV258" s="542"/>
      <c r="BW258" s="542"/>
      <c r="BX258" s="542"/>
      <c r="BY258" s="542"/>
      <c r="BZ258" s="542"/>
      <c r="CA258" s="542"/>
      <c r="CB258" s="542"/>
      <c r="CC258" s="542"/>
      <c r="CD258" s="542"/>
    </row>
    <row r="259" spans="1:82" ht="17.399999999999999" x14ac:dyDescent="0.3">
      <c r="A259" s="545"/>
      <c r="B259" s="542"/>
      <c r="C259" s="542"/>
      <c r="D259" s="568"/>
      <c r="E259" s="542"/>
      <c r="F259" s="542"/>
      <c r="G259" s="567"/>
      <c r="H259" s="567"/>
      <c r="I259" s="542"/>
      <c r="J259" s="542"/>
      <c r="K259" s="542"/>
      <c r="L259" s="542"/>
      <c r="M259" s="542"/>
      <c r="N259" s="542"/>
      <c r="O259" s="542"/>
      <c r="P259" s="542"/>
      <c r="Q259" s="542"/>
      <c r="R259" s="542"/>
      <c r="S259" s="542"/>
      <c r="T259" s="542"/>
      <c r="U259" s="542"/>
      <c r="V259" s="542"/>
      <c r="W259" s="542"/>
      <c r="X259" s="542"/>
      <c r="Y259" s="542"/>
      <c r="Z259" s="542"/>
      <c r="AA259" s="542"/>
      <c r="AB259" s="542"/>
      <c r="AC259" s="542"/>
      <c r="AD259" s="542"/>
      <c r="AE259" s="542"/>
      <c r="AF259" s="542"/>
      <c r="AG259" s="542"/>
      <c r="AH259" s="542"/>
      <c r="AI259" s="542"/>
      <c r="AJ259" s="542"/>
      <c r="AK259" s="542"/>
      <c r="AL259" s="542"/>
      <c r="AM259" s="542"/>
      <c r="AN259" s="542"/>
      <c r="AO259" s="568"/>
      <c r="AP259" s="542"/>
      <c r="AQ259" s="542"/>
      <c r="AR259" s="542"/>
      <c r="AS259" s="542"/>
      <c r="AT259" s="542"/>
      <c r="AU259" s="542"/>
      <c r="AV259" s="542"/>
      <c r="AW259" s="542"/>
      <c r="AX259" s="542"/>
      <c r="AY259" s="542"/>
      <c r="AZ259" s="542"/>
      <c r="BA259" s="542"/>
      <c r="BB259" s="542"/>
      <c r="BC259" s="542"/>
      <c r="BD259" s="542"/>
      <c r="BE259" s="542"/>
      <c r="BF259" s="542"/>
      <c r="BG259" s="542"/>
      <c r="BH259" s="542"/>
      <c r="BI259" s="542"/>
      <c r="BJ259" s="542"/>
      <c r="BK259" s="542"/>
      <c r="BL259" s="542"/>
      <c r="BM259" s="542"/>
      <c r="BN259" s="542"/>
      <c r="BO259" s="542"/>
      <c r="BP259" s="542"/>
      <c r="BQ259" s="542"/>
      <c r="BR259" s="542"/>
      <c r="BS259" s="542"/>
      <c r="BT259" s="542"/>
      <c r="BU259" s="542"/>
      <c r="BV259" s="542"/>
      <c r="BW259" s="542"/>
      <c r="BX259" s="542"/>
      <c r="BY259" s="542"/>
      <c r="BZ259" s="542"/>
      <c r="CA259" s="542"/>
      <c r="CB259" s="542"/>
      <c r="CC259" s="542"/>
      <c r="CD259" s="542"/>
    </row>
    <row r="260" spans="1:82" ht="17.399999999999999" x14ac:dyDescent="0.3">
      <c r="A260" s="545"/>
      <c r="B260" s="542"/>
      <c r="C260" s="542"/>
      <c r="D260" s="568"/>
      <c r="E260" s="542"/>
      <c r="F260" s="542"/>
      <c r="G260" s="567"/>
      <c r="H260" s="567"/>
      <c r="I260" s="542"/>
      <c r="J260" s="542"/>
      <c r="K260" s="542"/>
      <c r="L260" s="542"/>
      <c r="M260" s="542"/>
      <c r="N260" s="542"/>
      <c r="O260" s="542"/>
      <c r="P260" s="542"/>
      <c r="Q260" s="542"/>
      <c r="R260" s="542"/>
      <c r="S260" s="542"/>
      <c r="T260" s="542"/>
      <c r="U260" s="542"/>
      <c r="V260" s="542"/>
      <c r="W260" s="542"/>
      <c r="X260" s="542"/>
      <c r="Y260" s="542"/>
      <c r="Z260" s="542"/>
      <c r="AA260" s="542"/>
      <c r="AB260" s="542"/>
      <c r="AC260" s="542"/>
      <c r="AD260" s="542"/>
      <c r="AE260" s="542"/>
      <c r="AF260" s="542"/>
      <c r="AG260" s="542"/>
      <c r="AH260" s="542"/>
      <c r="AI260" s="542"/>
      <c r="AJ260" s="542"/>
      <c r="AK260" s="542"/>
      <c r="AL260" s="542"/>
      <c r="AM260" s="542"/>
      <c r="AN260" s="542"/>
      <c r="AO260" s="568"/>
      <c r="AP260" s="542"/>
      <c r="AQ260" s="542"/>
      <c r="AR260" s="542"/>
      <c r="AS260" s="542"/>
      <c r="AT260" s="542"/>
      <c r="AU260" s="542"/>
      <c r="AV260" s="542"/>
      <c r="AW260" s="542"/>
      <c r="AX260" s="542"/>
      <c r="AY260" s="542"/>
      <c r="AZ260" s="542"/>
      <c r="BA260" s="542"/>
      <c r="BB260" s="542"/>
      <c r="BC260" s="542"/>
      <c r="BD260" s="542"/>
      <c r="BE260" s="542"/>
      <c r="BF260" s="542"/>
      <c r="BG260" s="542"/>
      <c r="BH260" s="542"/>
      <c r="BI260" s="542"/>
      <c r="BJ260" s="542"/>
      <c r="BK260" s="542"/>
      <c r="BL260" s="542"/>
      <c r="BM260" s="542"/>
      <c r="BN260" s="542"/>
      <c r="BO260" s="542"/>
      <c r="BP260" s="542"/>
      <c r="BQ260" s="542"/>
      <c r="BR260" s="542"/>
      <c r="BS260" s="542"/>
      <c r="BT260" s="542"/>
      <c r="BU260" s="542"/>
      <c r="BV260" s="542"/>
      <c r="BW260" s="542"/>
      <c r="BX260" s="542"/>
      <c r="BY260" s="542"/>
      <c r="BZ260" s="542"/>
      <c r="CA260" s="542"/>
      <c r="CB260" s="542"/>
      <c r="CC260" s="542"/>
      <c r="CD260" s="542"/>
    </row>
    <row r="261" spans="1:82" ht="17.399999999999999" x14ac:dyDescent="0.3">
      <c r="A261" s="545"/>
      <c r="B261" s="542"/>
      <c r="C261" s="542"/>
      <c r="D261" s="568"/>
      <c r="E261" s="542"/>
      <c r="F261" s="542"/>
      <c r="G261" s="567"/>
      <c r="H261" s="567"/>
      <c r="I261" s="542"/>
      <c r="J261" s="542"/>
      <c r="K261" s="542"/>
      <c r="L261" s="542"/>
      <c r="M261" s="542"/>
      <c r="N261" s="542"/>
      <c r="O261" s="542"/>
      <c r="P261" s="542"/>
      <c r="Q261" s="542"/>
      <c r="R261" s="542"/>
      <c r="S261" s="542"/>
      <c r="T261" s="542"/>
      <c r="U261" s="542"/>
      <c r="V261" s="542"/>
      <c r="W261" s="542"/>
      <c r="X261" s="542"/>
      <c r="Y261" s="542"/>
      <c r="Z261" s="542"/>
      <c r="AA261" s="542"/>
      <c r="AB261" s="542"/>
      <c r="AC261" s="542"/>
      <c r="AD261" s="542"/>
      <c r="AE261" s="542"/>
      <c r="AF261" s="542"/>
      <c r="AG261" s="542"/>
      <c r="AH261" s="542"/>
      <c r="AI261" s="542"/>
      <c r="AJ261" s="542"/>
      <c r="AK261" s="542"/>
      <c r="AL261" s="542"/>
      <c r="AM261" s="542"/>
      <c r="AN261" s="542"/>
      <c r="AO261" s="568"/>
      <c r="AP261" s="542"/>
      <c r="AQ261" s="542"/>
      <c r="AR261" s="542"/>
      <c r="AS261" s="542"/>
      <c r="AT261" s="542"/>
      <c r="AU261" s="542"/>
      <c r="AV261" s="542"/>
      <c r="AW261" s="542"/>
      <c r="AX261" s="542"/>
      <c r="AY261" s="542"/>
      <c r="AZ261" s="542"/>
      <c r="BA261" s="542"/>
      <c r="BB261" s="542"/>
      <c r="BC261" s="542"/>
      <c r="BD261" s="542"/>
      <c r="BE261" s="542"/>
      <c r="BF261" s="542"/>
      <c r="BG261" s="542"/>
      <c r="BH261" s="542"/>
      <c r="BI261" s="542"/>
      <c r="BJ261" s="542"/>
      <c r="BK261" s="542"/>
      <c r="BL261" s="542"/>
      <c r="BM261" s="542"/>
      <c r="BN261" s="542"/>
      <c r="BO261" s="542"/>
      <c r="BP261" s="542"/>
      <c r="BQ261" s="542"/>
      <c r="BR261" s="542"/>
      <c r="BS261" s="542"/>
      <c r="BT261" s="542"/>
      <c r="BU261" s="542"/>
      <c r="BV261" s="542"/>
      <c r="BW261" s="542"/>
      <c r="BX261" s="542"/>
      <c r="BY261" s="542"/>
      <c r="BZ261" s="542"/>
      <c r="CA261" s="542"/>
      <c r="CB261" s="542"/>
      <c r="CC261" s="542"/>
      <c r="CD261" s="542"/>
    </row>
    <row r="262" spans="1:82" ht="17.399999999999999" x14ac:dyDescent="0.3">
      <c r="A262" s="545"/>
      <c r="B262" s="542"/>
      <c r="C262" s="542"/>
      <c r="D262" s="568"/>
      <c r="E262" s="542"/>
      <c r="F262" s="542"/>
      <c r="G262" s="567"/>
      <c r="H262" s="567"/>
      <c r="I262" s="542"/>
      <c r="J262" s="542"/>
      <c r="K262" s="542"/>
      <c r="L262" s="542"/>
      <c r="M262" s="542"/>
      <c r="N262" s="542"/>
      <c r="O262" s="542"/>
      <c r="P262" s="542"/>
      <c r="Q262" s="542"/>
      <c r="R262" s="542"/>
      <c r="S262" s="542"/>
      <c r="T262" s="542"/>
      <c r="U262" s="542"/>
      <c r="V262" s="542"/>
      <c r="W262" s="542"/>
      <c r="X262" s="542"/>
      <c r="Y262" s="542"/>
      <c r="Z262" s="542"/>
      <c r="AA262" s="542"/>
      <c r="AB262" s="542"/>
      <c r="AC262" s="542"/>
      <c r="AD262" s="542"/>
      <c r="AE262" s="542"/>
      <c r="AF262" s="542"/>
      <c r="AG262" s="542"/>
      <c r="AH262" s="542"/>
      <c r="AI262" s="542"/>
      <c r="AJ262" s="542"/>
      <c r="AK262" s="542"/>
      <c r="AL262" s="542"/>
      <c r="AM262" s="542"/>
      <c r="AN262" s="542"/>
      <c r="AO262" s="568"/>
      <c r="AP262" s="542"/>
      <c r="AQ262" s="542"/>
      <c r="AR262" s="542"/>
      <c r="AS262" s="542"/>
      <c r="AT262" s="542"/>
      <c r="AU262" s="542"/>
      <c r="AV262" s="542"/>
      <c r="AW262" s="542"/>
      <c r="AX262" s="542"/>
      <c r="AY262" s="542"/>
      <c r="AZ262" s="542"/>
      <c r="BA262" s="542"/>
      <c r="BB262" s="542"/>
      <c r="BC262" s="542"/>
      <c r="BD262" s="542"/>
      <c r="BE262" s="542"/>
      <c r="BF262" s="542"/>
      <c r="BG262" s="542"/>
      <c r="BH262" s="542"/>
      <c r="BI262" s="542"/>
      <c r="BJ262" s="542"/>
      <c r="BK262" s="542"/>
      <c r="BL262" s="542"/>
      <c r="BM262" s="542"/>
      <c r="BN262" s="542"/>
      <c r="BO262" s="542"/>
      <c r="BP262" s="542"/>
      <c r="BQ262" s="542"/>
      <c r="BR262" s="542"/>
      <c r="BS262" s="542"/>
      <c r="BT262" s="542"/>
      <c r="BU262" s="542"/>
      <c r="BV262" s="542"/>
      <c r="BW262" s="542"/>
      <c r="BX262" s="542"/>
      <c r="BY262" s="542"/>
      <c r="BZ262" s="542"/>
      <c r="CA262" s="542"/>
      <c r="CB262" s="542"/>
      <c r="CC262" s="542"/>
      <c r="CD262" s="542"/>
    </row>
    <row r="263" spans="1:82" ht="17.399999999999999" x14ac:dyDescent="0.3">
      <c r="A263" s="545"/>
      <c r="B263" s="542"/>
      <c r="C263" s="542"/>
      <c r="D263" s="568"/>
      <c r="E263" s="542"/>
      <c r="F263" s="542"/>
      <c r="G263" s="567"/>
      <c r="H263" s="567"/>
      <c r="I263" s="542"/>
      <c r="J263" s="542"/>
      <c r="K263" s="542"/>
      <c r="L263" s="542"/>
      <c r="M263" s="542"/>
      <c r="N263" s="542"/>
      <c r="O263" s="542"/>
      <c r="P263" s="542"/>
      <c r="Q263" s="542"/>
      <c r="R263" s="542"/>
      <c r="S263" s="542"/>
      <c r="T263" s="542"/>
      <c r="U263" s="542"/>
      <c r="V263" s="542"/>
      <c r="W263" s="542"/>
      <c r="X263" s="542"/>
      <c r="Y263" s="542"/>
      <c r="Z263" s="542"/>
      <c r="AA263" s="542"/>
      <c r="AB263" s="542"/>
      <c r="AC263" s="542"/>
      <c r="AD263" s="542"/>
      <c r="AE263" s="542"/>
      <c r="AF263" s="542"/>
      <c r="AG263" s="542"/>
      <c r="AH263" s="542"/>
      <c r="AI263" s="542"/>
      <c r="AJ263" s="542"/>
      <c r="AK263" s="542"/>
      <c r="AL263" s="542"/>
      <c r="AM263" s="542"/>
      <c r="AN263" s="542"/>
      <c r="AO263" s="568"/>
      <c r="AP263" s="542"/>
      <c r="AQ263" s="542"/>
      <c r="AR263" s="542"/>
      <c r="AS263" s="542"/>
      <c r="AT263" s="542"/>
      <c r="AU263" s="542"/>
      <c r="AV263" s="542"/>
      <c r="AW263" s="542"/>
      <c r="AX263" s="542"/>
      <c r="AY263" s="542"/>
      <c r="AZ263" s="542"/>
      <c r="BA263" s="542"/>
      <c r="BB263" s="542"/>
      <c r="BC263" s="542"/>
      <c r="BD263" s="542"/>
      <c r="BE263" s="542"/>
      <c r="BF263" s="542"/>
      <c r="BG263" s="542"/>
      <c r="BH263" s="542"/>
      <c r="BI263" s="542"/>
      <c r="BJ263" s="542"/>
      <c r="BK263" s="542"/>
      <c r="BL263" s="542"/>
      <c r="BM263" s="542"/>
      <c r="BN263" s="542"/>
      <c r="BO263" s="542"/>
      <c r="BP263" s="542"/>
      <c r="BQ263" s="542"/>
      <c r="BR263" s="542"/>
      <c r="BS263" s="542"/>
      <c r="BT263" s="542"/>
      <c r="BU263" s="542"/>
      <c r="BV263" s="542"/>
      <c r="BW263" s="542"/>
      <c r="BX263" s="542"/>
      <c r="BY263" s="542"/>
      <c r="BZ263" s="542"/>
      <c r="CA263" s="542"/>
      <c r="CB263" s="542"/>
      <c r="CC263" s="542"/>
      <c r="CD263" s="542"/>
    </row>
    <row r="264" spans="1:82" ht="17.399999999999999" x14ac:dyDescent="0.3">
      <c r="A264" s="545"/>
      <c r="B264" s="542"/>
      <c r="C264" s="542"/>
      <c r="D264" s="568"/>
      <c r="E264" s="542"/>
      <c r="F264" s="542"/>
      <c r="G264" s="567"/>
      <c r="H264" s="567"/>
      <c r="I264" s="542"/>
      <c r="J264" s="542"/>
      <c r="K264" s="542"/>
      <c r="L264" s="542"/>
      <c r="M264" s="542"/>
      <c r="N264" s="542"/>
      <c r="O264" s="542"/>
      <c r="P264" s="542"/>
      <c r="Q264" s="542"/>
      <c r="R264" s="542"/>
      <c r="S264" s="542"/>
      <c r="T264" s="542"/>
      <c r="U264" s="542"/>
      <c r="V264" s="542"/>
      <c r="W264" s="542"/>
      <c r="X264" s="542"/>
      <c r="Y264" s="542"/>
      <c r="Z264" s="542"/>
      <c r="AA264" s="542"/>
      <c r="AB264" s="542"/>
      <c r="AC264" s="542"/>
      <c r="AD264" s="542"/>
      <c r="AE264" s="542"/>
      <c r="AF264" s="542"/>
      <c r="AG264" s="542"/>
      <c r="AH264" s="542"/>
      <c r="AI264" s="542"/>
      <c r="AJ264" s="542"/>
      <c r="AK264" s="542"/>
      <c r="AL264" s="542"/>
      <c r="AM264" s="542"/>
      <c r="AN264" s="542"/>
      <c r="AO264" s="568"/>
      <c r="AP264" s="542"/>
      <c r="AQ264" s="542"/>
      <c r="AR264" s="542"/>
      <c r="AS264" s="542"/>
      <c r="AT264" s="542"/>
      <c r="AU264" s="542"/>
      <c r="AV264" s="542"/>
      <c r="AW264" s="542"/>
      <c r="AX264" s="542"/>
      <c r="AY264" s="542"/>
      <c r="AZ264" s="542"/>
      <c r="BA264" s="542"/>
      <c r="BB264" s="542"/>
      <c r="BC264" s="542"/>
      <c r="BD264" s="542"/>
      <c r="BE264" s="542"/>
      <c r="BF264" s="542"/>
      <c r="BG264" s="542"/>
      <c r="BH264" s="542"/>
      <c r="BI264" s="542"/>
      <c r="BJ264" s="542"/>
      <c r="BK264" s="542"/>
      <c r="BL264" s="542"/>
      <c r="BM264" s="542"/>
      <c r="BN264" s="542"/>
      <c r="BO264" s="542"/>
      <c r="BP264" s="542"/>
      <c r="BQ264" s="542"/>
      <c r="BR264" s="542"/>
      <c r="BS264" s="542"/>
      <c r="BT264" s="542"/>
      <c r="BU264" s="542"/>
      <c r="BV264" s="542"/>
      <c r="BW264" s="542"/>
      <c r="BX264" s="542"/>
      <c r="BY264" s="542"/>
      <c r="BZ264" s="542"/>
      <c r="CA264" s="542"/>
      <c r="CB264" s="542"/>
      <c r="CC264" s="542"/>
      <c r="CD264" s="542"/>
    </row>
    <row r="265" spans="1:82" ht="17.399999999999999" x14ac:dyDescent="0.3">
      <c r="A265" s="545"/>
      <c r="B265" s="542"/>
      <c r="C265" s="542"/>
      <c r="D265" s="568"/>
      <c r="E265" s="542"/>
      <c r="F265" s="542"/>
      <c r="G265" s="567"/>
      <c r="H265" s="567"/>
      <c r="I265" s="542"/>
      <c r="J265" s="542"/>
      <c r="K265" s="542"/>
      <c r="L265" s="542"/>
      <c r="M265" s="542"/>
      <c r="N265" s="542"/>
      <c r="O265" s="542"/>
      <c r="P265" s="542"/>
      <c r="Q265" s="542"/>
      <c r="R265" s="542"/>
      <c r="S265" s="542"/>
      <c r="T265" s="542"/>
      <c r="U265" s="542"/>
      <c r="V265" s="542"/>
      <c r="W265" s="542"/>
      <c r="X265" s="542"/>
      <c r="Y265" s="542"/>
      <c r="Z265" s="542"/>
      <c r="AA265" s="542"/>
      <c r="AB265" s="542"/>
      <c r="AC265" s="542"/>
      <c r="AD265" s="542"/>
      <c r="AE265" s="542"/>
      <c r="AF265" s="542"/>
      <c r="AG265" s="542"/>
      <c r="AH265" s="542"/>
      <c r="AI265" s="542"/>
      <c r="AJ265" s="542"/>
      <c r="AK265" s="542"/>
      <c r="AL265" s="542"/>
      <c r="AM265" s="542"/>
      <c r="AN265" s="542"/>
      <c r="AO265" s="568"/>
      <c r="AP265" s="542"/>
      <c r="AQ265" s="542"/>
      <c r="AR265" s="542"/>
      <c r="AS265" s="542"/>
      <c r="AT265" s="542"/>
      <c r="AU265" s="542"/>
      <c r="AV265" s="542"/>
      <c r="AW265" s="542"/>
      <c r="AX265" s="542"/>
      <c r="AY265" s="542"/>
      <c r="AZ265" s="542"/>
      <c r="BA265" s="542"/>
      <c r="BB265" s="542"/>
      <c r="BC265" s="542"/>
      <c r="BD265" s="542"/>
      <c r="BE265" s="542"/>
      <c r="BF265" s="542"/>
      <c r="BG265" s="542"/>
      <c r="BH265" s="542"/>
      <c r="BI265" s="542"/>
      <c r="BJ265" s="542"/>
      <c r="BK265" s="542"/>
      <c r="BL265" s="542"/>
      <c r="BM265" s="542"/>
      <c r="BN265" s="542"/>
      <c r="BO265" s="542"/>
      <c r="BP265" s="542"/>
      <c r="BQ265" s="542"/>
      <c r="BR265" s="542"/>
      <c r="BS265" s="542"/>
      <c r="BT265" s="542"/>
      <c r="BU265" s="542"/>
      <c r="BV265" s="542"/>
      <c r="BW265" s="542"/>
      <c r="BX265" s="542"/>
      <c r="BY265" s="542"/>
      <c r="BZ265" s="542"/>
      <c r="CA265" s="542"/>
      <c r="CB265" s="542"/>
      <c r="CC265" s="542"/>
      <c r="CD265" s="542"/>
    </row>
    <row r="266" spans="1:82" ht="17.399999999999999" x14ac:dyDescent="0.3">
      <c r="A266" s="545"/>
      <c r="B266" s="542"/>
      <c r="C266" s="542"/>
      <c r="D266" s="568"/>
      <c r="E266" s="542"/>
      <c r="F266" s="542"/>
      <c r="G266" s="567"/>
      <c r="H266" s="567"/>
      <c r="I266" s="542"/>
      <c r="J266" s="542"/>
      <c r="K266" s="542"/>
      <c r="L266" s="542"/>
      <c r="M266" s="542"/>
      <c r="N266" s="542"/>
      <c r="O266" s="542"/>
      <c r="P266" s="542"/>
      <c r="Q266" s="542"/>
      <c r="R266" s="542"/>
      <c r="S266" s="542"/>
      <c r="T266" s="542"/>
      <c r="U266" s="542"/>
      <c r="V266" s="542"/>
      <c r="W266" s="542"/>
      <c r="X266" s="542"/>
      <c r="Y266" s="542"/>
      <c r="Z266" s="542"/>
      <c r="AA266" s="542"/>
      <c r="AB266" s="542"/>
      <c r="AC266" s="542"/>
      <c r="AD266" s="542"/>
      <c r="AE266" s="542"/>
      <c r="AF266" s="542"/>
      <c r="AG266" s="542"/>
      <c r="AH266" s="542"/>
      <c r="AI266" s="542"/>
      <c r="AJ266" s="542"/>
      <c r="AK266" s="542"/>
      <c r="AL266" s="542"/>
      <c r="AM266" s="542"/>
      <c r="AN266" s="542"/>
      <c r="AO266" s="568"/>
      <c r="AP266" s="542"/>
      <c r="AQ266" s="542"/>
      <c r="AR266" s="542"/>
      <c r="AS266" s="542"/>
      <c r="AT266" s="542"/>
      <c r="AU266" s="542"/>
      <c r="AV266" s="542"/>
      <c r="AW266" s="542"/>
      <c r="AX266" s="542"/>
      <c r="AY266" s="542"/>
      <c r="AZ266" s="542"/>
      <c r="BA266" s="542"/>
      <c r="BB266" s="542"/>
      <c r="BC266" s="542"/>
      <c r="BD266" s="542"/>
      <c r="BE266" s="542"/>
      <c r="BF266" s="542"/>
      <c r="BG266" s="542"/>
      <c r="BH266" s="542"/>
      <c r="BI266" s="542"/>
      <c r="BJ266" s="542"/>
      <c r="BK266" s="542"/>
      <c r="BL266" s="542"/>
      <c r="BM266" s="542"/>
      <c r="BN266" s="542"/>
      <c r="BO266" s="542"/>
      <c r="BP266" s="542"/>
      <c r="BQ266" s="542"/>
      <c r="BR266" s="542"/>
      <c r="BS266" s="542"/>
      <c r="BT266" s="542"/>
      <c r="BU266" s="542"/>
      <c r="BV266" s="542"/>
      <c r="BW266" s="542"/>
      <c r="BX266" s="542"/>
      <c r="BY266" s="542"/>
      <c r="BZ266" s="542"/>
      <c r="CA266" s="542"/>
      <c r="CB266" s="542"/>
      <c r="CC266" s="542"/>
      <c r="CD266" s="542"/>
    </row>
    <row r="267" spans="1:82" ht="17.399999999999999" x14ac:dyDescent="0.3">
      <c r="A267" s="545"/>
      <c r="B267" s="542"/>
      <c r="C267" s="542"/>
      <c r="D267" s="568"/>
      <c r="E267" s="542"/>
      <c r="F267" s="542"/>
      <c r="G267" s="567"/>
      <c r="H267" s="567"/>
      <c r="I267" s="542"/>
      <c r="J267" s="542"/>
      <c r="K267" s="542"/>
      <c r="L267" s="542"/>
      <c r="M267" s="542"/>
      <c r="N267" s="542"/>
      <c r="O267" s="542"/>
      <c r="P267" s="542"/>
      <c r="Q267" s="542"/>
      <c r="R267" s="542"/>
      <c r="S267" s="542"/>
      <c r="T267" s="542"/>
      <c r="U267" s="542"/>
      <c r="V267" s="542"/>
      <c r="W267" s="542"/>
      <c r="X267" s="542"/>
      <c r="Y267" s="542"/>
      <c r="Z267" s="542"/>
      <c r="AA267" s="542"/>
      <c r="AB267" s="542"/>
      <c r="AC267" s="542"/>
      <c r="AD267" s="542"/>
      <c r="AE267" s="542"/>
      <c r="AF267" s="542"/>
      <c r="AG267" s="542"/>
      <c r="AH267" s="542"/>
      <c r="AI267" s="542"/>
      <c r="AJ267" s="542"/>
      <c r="AK267" s="542"/>
      <c r="AL267" s="542"/>
      <c r="AM267" s="542"/>
      <c r="AN267" s="542"/>
      <c r="AO267" s="568"/>
      <c r="AP267" s="542"/>
      <c r="AQ267" s="542"/>
      <c r="AR267" s="542"/>
      <c r="AS267" s="542"/>
      <c r="AT267" s="542"/>
      <c r="AU267" s="542"/>
      <c r="AV267" s="542"/>
      <c r="AW267" s="542"/>
      <c r="AX267" s="542"/>
      <c r="AY267" s="542"/>
      <c r="AZ267" s="542"/>
      <c r="BA267" s="542"/>
      <c r="BB267" s="542"/>
      <c r="BC267" s="542"/>
      <c r="BD267" s="542"/>
      <c r="BE267" s="542"/>
      <c r="BF267" s="542"/>
      <c r="BG267" s="542"/>
      <c r="BH267" s="542"/>
      <c r="BI267" s="542"/>
      <c r="BJ267" s="542"/>
      <c r="BK267" s="542"/>
      <c r="BL267" s="542"/>
      <c r="BM267" s="542"/>
      <c r="BN267" s="542"/>
      <c r="BO267" s="542"/>
      <c r="BP267" s="542"/>
      <c r="BQ267" s="542"/>
      <c r="BR267" s="542"/>
      <c r="BS267" s="542"/>
      <c r="BT267" s="542"/>
      <c r="BU267" s="542"/>
      <c r="BV267" s="542"/>
      <c r="BW267" s="542"/>
      <c r="BX267" s="542"/>
      <c r="BY267" s="542"/>
      <c r="BZ267" s="542"/>
      <c r="CA267" s="542"/>
      <c r="CB267" s="542"/>
      <c r="CC267" s="542"/>
      <c r="CD267" s="542"/>
    </row>
    <row r="268" spans="1:82" ht="17.399999999999999" x14ac:dyDescent="0.3">
      <c r="A268" s="545"/>
      <c r="B268" s="542"/>
      <c r="C268" s="542"/>
      <c r="D268" s="568"/>
      <c r="E268" s="542"/>
      <c r="F268" s="542"/>
      <c r="G268" s="567"/>
      <c r="H268" s="567"/>
      <c r="I268" s="542"/>
      <c r="J268" s="542"/>
      <c r="K268" s="542"/>
      <c r="L268" s="542"/>
      <c r="M268" s="542"/>
      <c r="N268" s="542"/>
      <c r="O268" s="542"/>
      <c r="P268" s="542"/>
      <c r="Q268" s="542"/>
      <c r="R268" s="542"/>
      <c r="S268" s="542"/>
      <c r="T268" s="542"/>
      <c r="U268" s="542"/>
      <c r="V268" s="542"/>
      <c r="W268" s="542"/>
      <c r="X268" s="542"/>
      <c r="Y268" s="542"/>
      <c r="Z268" s="542"/>
      <c r="AA268" s="542"/>
      <c r="AB268" s="542"/>
      <c r="AC268" s="542"/>
      <c r="AD268" s="542"/>
      <c r="AE268" s="542"/>
      <c r="AF268" s="542"/>
      <c r="AG268" s="542"/>
      <c r="AH268" s="542"/>
      <c r="AI268" s="542"/>
      <c r="AJ268" s="542"/>
      <c r="AK268" s="542"/>
      <c r="AL268" s="542"/>
      <c r="AM268" s="542"/>
      <c r="AN268" s="542"/>
      <c r="AO268" s="568"/>
      <c r="AP268" s="542"/>
      <c r="AQ268" s="542"/>
      <c r="AR268" s="542"/>
      <c r="AS268" s="542"/>
      <c r="AT268" s="542"/>
      <c r="AU268" s="542"/>
      <c r="AV268" s="542"/>
      <c r="AW268" s="542"/>
      <c r="AX268" s="542"/>
      <c r="AY268" s="542"/>
      <c r="AZ268" s="542"/>
      <c r="BA268" s="542"/>
      <c r="BB268" s="542"/>
      <c r="BC268" s="542"/>
      <c r="BD268" s="542"/>
      <c r="BE268" s="542"/>
      <c r="BF268" s="542"/>
      <c r="BG268" s="542"/>
      <c r="BH268" s="542"/>
      <c r="BI268" s="542"/>
      <c r="BJ268" s="542"/>
      <c r="BK268" s="542"/>
      <c r="BL268" s="542"/>
      <c r="BM268" s="542"/>
      <c r="BN268" s="542"/>
      <c r="BO268" s="542"/>
      <c r="BP268" s="542"/>
      <c r="BQ268" s="542"/>
      <c r="BR268" s="542"/>
      <c r="BS268" s="542"/>
      <c r="BT268" s="542"/>
      <c r="BU268" s="542"/>
      <c r="BV268" s="542"/>
      <c r="BW268" s="542"/>
      <c r="BX268" s="542"/>
      <c r="BY268" s="542"/>
      <c r="BZ268" s="542"/>
      <c r="CA268" s="542"/>
      <c r="CB268" s="542"/>
      <c r="CC268" s="542"/>
      <c r="CD268" s="542"/>
    </row>
    <row r="269" spans="1:82" ht="17.399999999999999" x14ac:dyDescent="0.3">
      <c r="A269" s="545"/>
      <c r="B269" s="542"/>
      <c r="C269" s="542"/>
      <c r="D269" s="568"/>
      <c r="E269" s="542"/>
      <c r="F269" s="542"/>
      <c r="G269" s="567"/>
      <c r="H269" s="567"/>
      <c r="I269" s="542"/>
      <c r="J269" s="542"/>
      <c r="K269" s="542"/>
      <c r="L269" s="542"/>
      <c r="M269" s="542"/>
      <c r="N269" s="542"/>
      <c r="O269" s="542"/>
      <c r="P269" s="542"/>
      <c r="Q269" s="542"/>
      <c r="R269" s="542"/>
      <c r="S269" s="542"/>
      <c r="T269" s="542"/>
      <c r="U269" s="542"/>
      <c r="V269" s="542"/>
      <c r="W269" s="542"/>
      <c r="X269" s="542"/>
      <c r="Y269" s="542"/>
      <c r="Z269" s="542"/>
      <c r="AA269" s="542"/>
      <c r="AB269" s="542"/>
      <c r="AC269" s="542"/>
      <c r="AD269" s="542"/>
      <c r="AE269" s="542"/>
      <c r="AF269" s="542"/>
      <c r="AG269" s="542"/>
      <c r="AH269" s="542"/>
      <c r="AI269" s="542"/>
      <c r="AJ269" s="542"/>
      <c r="AK269" s="542"/>
      <c r="AL269" s="542"/>
      <c r="AM269" s="542"/>
      <c r="AN269" s="542"/>
      <c r="AO269" s="568"/>
      <c r="AP269" s="542"/>
      <c r="AQ269" s="542"/>
      <c r="AR269" s="542"/>
      <c r="AS269" s="542"/>
      <c r="AT269" s="542"/>
      <c r="AU269" s="542"/>
      <c r="AV269" s="542"/>
      <c r="AW269" s="542"/>
      <c r="AX269" s="542"/>
      <c r="AY269" s="542"/>
      <c r="AZ269" s="542"/>
      <c r="BA269" s="542"/>
      <c r="BB269" s="542"/>
      <c r="BC269" s="542"/>
      <c r="BD269" s="542"/>
      <c r="BE269" s="542"/>
      <c r="BF269" s="542"/>
      <c r="BG269" s="542"/>
      <c r="BH269" s="542"/>
      <c r="BI269" s="542"/>
      <c r="BJ269" s="542"/>
      <c r="BK269" s="542"/>
      <c r="BL269" s="542"/>
      <c r="BM269" s="542"/>
      <c r="BN269" s="542"/>
      <c r="BO269" s="542"/>
      <c r="BP269" s="542"/>
      <c r="BQ269" s="542"/>
      <c r="BR269" s="542"/>
      <c r="BS269" s="542"/>
      <c r="BT269" s="542"/>
      <c r="BU269" s="542"/>
      <c r="BV269" s="542"/>
      <c r="BW269" s="542"/>
      <c r="BX269" s="542"/>
      <c r="BY269" s="542"/>
      <c r="BZ269" s="542"/>
      <c r="CA269" s="542"/>
      <c r="CB269" s="542"/>
      <c r="CC269" s="542"/>
      <c r="CD269" s="542"/>
    </row>
    <row r="270" spans="1:82" ht="17.399999999999999" x14ac:dyDescent="0.3">
      <c r="A270" s="545"/>
      <c r="B270" s="542"/>
      <c r="C270" s="542"/>
      <c r="D270" s="568"/>
      <c r="E270" s="542"/>
      <c r="F270" s="542"/>
      <c r="G270" s="567"/>
      <c r="H270" s="567"/>
      <c r="I270" s="542"/>
      <c r="J270" s="542"/>
      <c r="K270" s="542"/>
      <c r="L270" s="542"/>
      <c r="M270" s="542"/>
      <c r="N270" s="542"/>
      <c r="O270" s="542"/>
      <c r="P270" s="542"/>
      <c r="Q270" s="542"/>
      <c r="R270" s="542"/>
      <c r="S270" s="542"/>
      <c r="T270" s="542"/>
      <c r="U270" s="542"/>
      <c r="V270" s="542"/>
      <c r="W270" s="542"/>
      <c r="X270" s="542"/>
      <c r="Y270" s="542"/>
      <c r="Z270" s="542"/>
      <c r="AA270" s="542"/>
      <c r="AB270" s="542"/>
      <c r="AC270" s="542"/>
      <c r="AD270" s="542"/>
      <c r="AE270" s="542"/>
      <c r="AF270" s="542"/>
      <c r="AG270" s="542"/>
      <c r="AH270" s="542"/>
      <c r="AI270" s="542"/>
      <c r="AJ270" s="542"/>
      <c r="AK270" s="542"/>
      <c r="AL270" s="542"/>
      <c r="AM270" s="542"/>
      <c r="AN270" s="542"/>
      <c r="AO270" s="568"/>
      <c r="AP270" s="542"/>
      <c r="AQ270" s="542"/>
      <c r="AR270" s="542"/>
      <c r="AS270" s="542"/>
      <c r="AT270" s="542"/>
      <c r="AU270" s="542"/>
      <c r="AV270" s="542"/>
      <c r="AW270" s="542"/>
      <c r="AX270" s="542"/>
      <c r="AY270" s="542"/>
      <c r="AZ270" s="542"/>
      <c r="BA270" s="542"/>
      <c r="BB270" s="542"/>
      <c r="BC270" s="542"/>
      <c r="BD270" s="542"/>
      <c r="BE270" s="542"/>
      <c r="BF270" s="542"/>
      <c r="BG270" s="542"/>
      <c r="BH270" s="542"/>
      <c r="BI270" s="542"/>
      <c r="BJ270" s="542"/>
      <c r="BK270" s="542"/>
      <c r="BL270" s="542"/>
      <c r="BM270" s="542"/>
      <c r="BN270" s="542"/>
      <c r="BO270" s="542"/>
      <c r="BP270" s="542"/>
      <c r="BQ270" s="542"/>
      <c r="BR270" s="542"/>
      <c r="BS270" s="542"/>
      <c r="BT270" s="542"/>
      <c r="BU270" s="542"/>
      <c r="BV270" s="542"/>
      <c r="BW270" s="542"/>
      <c r="BX270" s="542"/>
      <c r="BY270" s="542"/>
      <c r="BZ270" s="542"/>
      <c r="CA270" s="542"/>
      <c r="CB270" s="542"/>
      <c r="CC270" s="542"/>
      <c r="CD270" s="542"/>
    </row>
    <row r="271" spans="1:82" ht="17.399999999999999" x14ac:dyDescent="0.3">
      <c r="A271" s="545"/>
      <c r="B271" s="542"/>
      <c r="C271" s="542"/>
      <c r="D271" s="568"/>
      <c r="E271" s="542"/>
      <c r="F271" s="542"/>
      <c r="G271" s="567"/>
      <c r="H271" s="567"/>
      <c r="I271" s="542"/>
      <c r="J271" s="542"/>
      <c r="K271" s="542"/>
      <c r="L271" s="542"/>
      <c r="M271" s="542"/>
      <c r="N271" s="542"/>
      <c r="O271" s="542"/>
      <c r="P271" s="542"/>
      <c r="Q271" s="542"/>
      <c r="R271" s="542"/>
      <c r="S271" s="542"/>
      <c r="T271" s="542"/>
      <c r="U271" s="542"/>
      <c r="V271" s="542"/>
      <c r="W271" s="542"/>
      <c r="X271" s="542"/>
      <c r="Y271" s="542"/>
      <c r="Z271" s="542"/>
      <c r="AA271" s="542"/>
      <c r="AB271" s="542"/>
      <c r="AC271" s="542"/>
      <c r="AD271" s="542"/>
      <c r="AE271" s="542"/>
      <c r="AF271" s="542"/>
      <c r="AG271" s="542"/>
      <c r="AH271" s="542"/>
      <c r="AI271" s="542"/>
      <c r="AJ271" s="542"/>
      <c r="AK271" s="542"/>
      <c r="AL271" s="542"/>
      <c r="AM271" s="542"/>
      <c r="AN271" s="542"/>
      <c r="AO271" s="568"/>
      <c r="AP271" s="542"/>
      <c r="AQ271" s="542"/>
      <c r="AR271" s="542"/>
      <c r="AS271" s="542"/>
      <c r="AT271" s="542"/>
      <c r="AU271" s="542"/>
      <c r="AV271" s="542"/>
      <c r="AW271" s="542"/>
      <c r="AX271" s="542"/>
      <c r="AY271" s="542"/>
      <c r="AZ271" s="542"/>
      <c r="BA271" s="542"/>
      <c r="BB271" s="542"/>
      <c r="BC271" s="542"/>
      <c r="BD271" s="542"/>
      <c r="BE271" s="542"/>
      <c r="BF271" s="542"/>
      <c r="BG271" s="542"/>
      <c r="BH271" s="542"/>
      <c r="BI271" s="542"/>
      <c r="BJ271" s="542"/>
      <c r="BK271" s="542"/>
      <c r="BL271" s="542"/>
      <c r="BM271" s="542"/>
      <c r="BN271" s="542"/>
      <c r="BO271" s="542"/>
      <c r="BP271" s="542"/>
      <c r="BQ271" s="542"/>
      <c r="BR271" s="542"/>
      <c r="BS271" s="542"/>
      <c r="BT271" s="542"/>
      <c r="BU271" s="542"/>
      <c r="BV271" s="542"/>
      <c r="BW271" s="542"/>
      <c r="BX271" s="542"/>
      <c r="BY271" s="542"/>
      <c r="BZ271" s="542"/>
      <c r="CA271" s="542"/>
      <c r="CB271" s="542"/>
      <c r="CC271" s="542"/>
      <c r="CD271" s="542"/>
    </row>
    <row r="272" spans="1:82" ht="17.399999999999999" x14ac:dyDescent="0.3">
      <c r="A272" s="545"/>
      <c r="B272" s="542"/>
      <c r="C272" s="542"/>
      <c r="D272" s="568"/>
      <c r="E272" s="542"/>
      <c r="F272" s="542"/>
      <c r="G272" s="567"/>
      <c r="H272" s="567"/>
      <c r="I272" s="542"/>
      <c r="J272" s="542"/>
      <c r="K272" s="542"/>
      <c r="L272" s="542"/>
      <c r="M272" s="542"/>
      <c r="N272" s="542"/>
      <c r="O272" s="542"/>
      <c r="P272" s="542"/>
      <c r="Q272" s="542"/>
      <c r="R272" s="542"/>
      <c r="S272" s="542"/>
      <c r="T272" s="542"/>
      <c r="U272" s="542"/>
      <c r="V272" s="542"/>
      <c r="W272" s="542"/>
      <c r="X272" s="542"/>
      <c r="Y272" s="542"/>
      <c r="Z272" s="542"/>
      <c r="AA272" s="542"/>
      <c r="AB272" s="542"/>
      <c r="AC272" s="542"/>
      <c r="AD272" s="542"/>
      <c r="AE272" s="542"/>
      <c r="AF272" s="542"/>
      <c r="AG272" s="542"/>
      <c r="AH272" s="542"/>
      <c r="AI272" s="542"/>
      <c r="AJ272" s="542"/>
      <c r="AK272" s="542"/>
      <c r="AL272" s="542"/>
      <c r="AM272" s="542"/>
      <c r="AN272" s="542"/>
      <c r="AO272" s="568"/>
      <c r="AP272" s="542"/>
      <c r="AQ272" s="542"/>
      <c r="AR272" s="542"/>
      <c r="AS272" s="542"/>
      <c r="AT272" s="542"/>
      <c r="AU272" s="542"/>
      <c r="AV272" s="542"/>
      <c r="AW272" s="542"/>
      <c r="AX272" s="542"/>
      <c r="AY272" s="542"/>
      <c r="AZ272" s="542"/>
      <c r="BA272" s="542"/>
      <c r="BB272" s="542"/>
      <c r="BC272" s="542"/>
      <c r="BD272" s="542"/>
      <c r="BE272" s="542"/>
      <c r="BF272" s="542"/>
      <c r="BG272" s="542"/>
      <c r="BH272" s="542"/>
      <c r="BI272" s="542"/>
      <c r="BJ272" s="542"/>
      <c r="BK272" s="542"/>
      <c r="BL272" s="542"/>
      <c r="BM272" s="542"/>
      <c r="BN272" s="542"/>
      <c r="BO272" s="542"/>
      <c r="BP272" s="542"/>
      <c r="BQ272" s="542"/>
      <c r="BR272" s="542"/>
      <c r="BS272" s="542"/>
      <c r="BT272" s="542"/>
      <c r="BU272" s="542"/>
      <c r="BV272" s="542"/>
      <c r="BW272" s="542"/>
      <c r="BX272" s="542"/>
      <c r="BY272" s="542"/>
      <c r="BZ272" s="542"/>
      <c r="CA272" s="542"/>
      <c r="CB272" s="542"/>
      <c r="CC272" s="542"/>
      <c r="CD272" s="542"/>
    </row>
    <row r="273" spans="1:82" ht="17.399999999999999" x14ac:dyDescent="0.3">
      <c r="A273" s="545"/>
      <c r="B273" s="542"/>
      <c r="C273" s="542"/>
      <c r="D273" s="568"/>
      <c r="E273" s="542"/>
      <c r="F273" s="542"/>
      <c r="G273" s="567"/>
      <c r="H273" s="567"/>
      <c r="I273" s="542"/>
      <c r="J273" s="542"/>
      <c r="K273" s="542"/>
      <c r="L273" s="542"/>
      <c r="M273" s="542"/>
      <c r="N273" s="542"/>
      <c r="O273" s="542"/>
      <c r="P273" s="542"/>
      <c r="Q273" s="542"/>
      <c r="R273" s="542"/>
      <c r="S273" s="542"/>
      <c r="T273" s="542"/>
      <c r="U273" s="542"/>
      <c r="V273" s="542"/>
      <c r="W273" s="542"/>
      <c r="X273" s="542"/>
      <c r="Y273" s="542"/>
      <c r="Z273" s="542"/>
      <c r="AA273" s="542"/>
      <c r="AB273" s="542"/>
      <c r="AC273" s="542"/>
      <c r="AD273" s="542"/>
      <c r="AE273" s="542"/>
      <c r="AF273" s="542"/>
      <c r="AG273" s="542"/>
      <c r="AH273" s="542"/>
      <c r="AI273" s="542"/>
      <c r="AJ273" s="542"/>
      <c r="AK273" s="542"/>
      <c r="AL273" s="542"/>
      <c r="AM273" s="542"/>
      <c r="AN273" s="542"/>
      <c r="AO273" s="568"/>
      <c r="AP273" s="542"/>
      <c r="AQ273" s="542"/>
      <c r="AR273" s="542"/>
      <c r="AS273" s="542"/>
      <c r="AT273" s="542"/>
      <c r="AU273" s="542"/>
      <c r="AV273" s="542"/>
      <c r="AW273" s="542"/>
      <c r="AX273" s="542"/>
      <c r="AY273" s="542"/>
      <c r="AZ273" s="542"/>
      <c r="BA273" s="542"/>
      <c r="BB273" s="542"/>
      <c r="BC273" s="542"/>
      <c r="BD273" s="542"/>
      <c r="BE273" s="542"/>
      <c r="BF273" s="542"/>
      <c r="BG273" s="542"/>
      <c r="BH273" s="542"/>
      <c r="BI273" s="542"/>
      <c r="BJ273" s="542"/>
      <c r="BK273" s="542"/>
      <c r="BL273" s="542"/>
      <c r="BM273" s="542"/>
      <c r="BN273" s="542"/>
      <c r="BO273" s="542"/>
      <c r="BP273" s="542"/>
      <c r="BQ273" s="542"/>
      <c r="BR273" s="542"/>
      <c r="BS273" s="542"/>
      <c r="BT273" s="542"/>
      <c r="BU273" s="542"/>
      <c r="BV273" s="542"/>
      <c r="BW273" s="542"/>
      <c r="BX273" s="542"/>
      <c r="BY273" s="542"/>
      <c r="BZ273" s="542"/>
      <c r="CA273" s="542"/>
      <c r="CB273" s="542"/>
      <c r="CC273" s="542"/>
      <c r="CD273" s="542"/>
    </row>
    <row r="274" spans="1:82" ht="17.399999999999999" x14ac:dyDescent="0.3">
      <c r="A274" s="545"/>
      <c r="B274" s="542"/>
      <c r="C274" s="542"/>
      <c r="D274" s="568"/>
      <c r="E274" s="542"/>
      <c r="F274" s="542"/>
      <c r="G274" s="567"/>
      <c r="H274" s="567"/>
      <c r="I274" s="542"/>
      <c r="J274" s="542"/>
      <c r="K274" s="542"/>
      <c r="L274" s="542"/>
      <c r="M274" s="542"/>
      <c r="N274" s="542"/>
      <c r="O274" s="542"/>
      <c r="P274" s="542"/>
      <c r="Q274" s="542"/>
      <c r="R274" s="542"/>
      <c r="S274" s="542"/>
      <c r="T274" s="542"/>
      <c r="U274" s="542"/>
      <c r="V274" s="542"/>
      <c r="W274" s="542"/>
      <c r="X274" s="542"/>
      <c r="Y274" s="542"/>
      <c r="Z274" s="542"/>
      <c r="AA274" s="542"/>
      <c r="AB274" s="542"/>
      <c r="AC274" s="542"/>
      <c r="AD274" s="542"/>
      <c r="AE274" s="542"/>
      <c r="AF274" s="542"/>
      <c r="AG274" s="542"/>
      <c r="AH274" s="542"/>
      <c r="AI274" s="542"/>
      <c r="AJ274" s="542"/>
      <c r="AK274" s="542"/>
      <c r="AL274" s="542"/>
      <c r="AM274" s="542"/>
      <c r="AN274" s="542"/>
      <c r="AO274" s="568"/>
      <c r="AP274" s="542"/>
      <c r="AQ274" s="542"/>
      <c r="AR274" s="542"/>
      <c r="AS274" s="542"/>
      <c r="AT274" s="542"/>
      <c r="AU274" s="542"/>
      <c r="AV274" s="542"/>
      <c r="AW274" s="542"/>
      <c r="AX274" s="542"/>
      <c r="AY274" s="542"/>
      <c r="AZ274" s="542"/>
      <c r="BA274" s="542"/>
      <c r="BB274" s="542"/>
      <c r="BC274" s="542"/>
      <c r="BD274" s="542"/>
      <c r="BE274" s="542"/>
      <c r="BF274" s="542"/>
      <c r="BG274" s="542"/>
      <c r="BH274" s="542"/>
      <c r="BI274" s="542"/>
      <c r="BJ274" s="542"/>
      <c r="BK274" s="542"/>
      <c r="BL274" s="542"/>
      <c r="BM274" s="542"/>
      <c r="BN274" s="542"/>
      <c r="BO274" s="542"/>
      <c r="BP274" s="542"/>
      <c r="BQ274" s="542"/>
      <c r="BR274" s="542"/>
      <c r="BS274" s="542"/>
      <c r="BT274" s="542"/>
      <c r="BU274" s="542"/>
      <c r="BV274" s="542"/>
      <c r="BW274" s="542"/>
      <c r="BX274" s="542"/>
      <c r="BY274" s="542"/>
      <c r="BZ274" s="542"/>
      <c r="CA274" s="542"/>
      <c r="CB274" s="542"/>
      <c r="CC274" s="542"/>
      <c r="CD274" s="542"/>
    </row>
    <row r="275" spans="1:82" ht="17.399999999999999" x14ac:dyDescent="0.3">
      <c r="A275" s="545"/>
      <c r="B275" s="542"/>
      <c r="C275" s="542"/>
      <c r="D275" s="568"/>
      <c r="E275" s="542"/>
      <c r="F275" s="542"/>
      <c r="G275" s="567"/>
      <c r="H275" s="567"/>
      <c r="I275" s="542"/>
      <c r="J275" s="542"/>
      <c r="K275" s="542"/>
      <c r="L275" s="542"/>
      <c r="M275" s="542"/>
      <c r="N275" s="542"/>
      <c r="O275" s="542"/>
      <c r="P275" s="542"/>
      <c r="Q275" s="542"/>
      <c r="R275" s="542"/>
      <c r="S275" s="542"/>
      <c r="T275" s="542"/>
      <c r="U275" s="542"/>
      <c r="V275" s="542"/>
      <c r="W275" s="542"/>
      <c r="X275" s="542"/>
      <c r="Y275" s="542"/>
      <c r="Z275" s="542"/>
      <c r="AA275" s="542"/>
      <c r="AB275" s="542"/>
      <c r="AC275" s="542"/>
      <c r="AD275" s="542"/>
      <c r="AE275" s="542"/>
      <c r="AF275" s="542"/>
      <c r="AG275" s="542"/>
      <c r="AH275" s="542"/>
      <c r="AI275" s="542"/>
      <c r="AJ275" s="542"/>
      <c r="AK275" s="542"/>
      <c r="AL275" s="542"/>
      <c r="AM275" s="542"/>
      <c r="AN275" s="542"/>
      <c r="AO275" s="568"/>
      <c r="AP275" s="542"/>
      <c r="AQ275" s="542"/>
      <c r="AR275" s="542"/>
      <c r="AS275" s="542"/>
      <c r="AT275" s="542"/>
      <c r="AU275" s="542"/>
      <c r="AV275" s="542"/>
      <c r="AW275" s="542"/>
      <c r="AX275" s="542"/>
      <c r="AY275" s="542"/>
      <c r="AZ275" s="542"/>
      <c r="BA275" s="542"/>
      <c r="BB275" s="542"/>
      <c r="BC275" s="542"/>
      <c r="BD275" s="542"/>
      <c r="BE275" s="542"/>
      <c r="BF275" s="542"/>
      <c r="BG275" s="542"/>
      <c r="BH275" s="542"/>
      <c r="BI275" s="542"/>
      <c r="BJ275" s="542"/>
      <c r="BK275" s="542"/>
      <c r="BL275" s="542"/>
      <c r="BM275" s="542"/>
      <c r="BN275" s="542"/>
      <c r="BO275" s="542"/>
      <c r="BP275" s="542"/>
      <c r="BQ275" s="542"/>
      <c r="BR275" s="542"/>
      <c r="BS275" s="542"/>
      <c r="BT275" s="542"/>
      <c r="BU275" s="542"/>
      <c r="BV275" s="542"/>
      <c r="BW275" s="542"/>
      <c r="BX275" s="542"/>
      <c r="BY275" s="542"/>
      <c r="BZ275" s="542"/>
      <c r="CA275" s="542"/>
      <c r="CB275" s="542"/>
      <c r="CC275" s="542"/>
      <c r="CD275" s="542"/>
    </row>
    <row r="276" spans="1:82" ht="17.399999999999999" x14ac:dyDescent="0.3">
      <c r="A276" s="545"/>
      <c r="B276" s="542"/>
      <c r="C276" s="542"/>
      <c r="D276" s="568"/>
      <c r="E276" s="542"/>
      <c r="F276" s="542"/>
      <c r="G276" s="567"/>
      <c r="H276" s="567"/>
      <c r="I276" s="542"/>
      <c r="J276" s="542"/>
      <c r="K276" s="542"/>
      <c r="L276" s="542"/>
      <c r="M276" s="542"/>
      <c r="N276" s="542"/>
      <c r="O276" s="542"/>
      <c r="P276" s="542"/>
      <c r="Q276" s="542"/>
      <c r="R276" s="542"/>
      <c r="S276" s="542"/>
      <c r="T276" s="542"/>
      <c r="U276" s="542"/>
      <c r="V276" s="542"/>
      <c r="W276" s="542"/>
      <c r="X276" s="542"/>
      <c r="Y276" s="542"/>
      <c r="Z276" s="542"/>
      <c r="AA276" s="542"/>
      <c r="AB276" s="542"/>
      <c r="AC276" s="542"/>
      <c r="AD276" s="542"/>
      <c r="AE276" s="542"/>
      <c r="AF276" s="542"/>
      <c r="AG276" s="542"/>
      <c r="AH276" s="542"/>
      <c r="AI276" s="542"/>
      <c r="AJ276" s="542"/>
      <c r="AK276" s="542"/>
      <c r="AL276" s="542"/>
      <c r="AM276" s="542"/>
      <c r="AN276" s="542"/>
      <c r="AO276" s="568"/>
      <c r="AP276" s="542"/>
      <c r="AQ276" s="542"/>
      <c r="AR276" s="542"/>
      <c r="AS276" s="542"/>
      <c r="AT276" s="542"/>
      <c r="AU276" s="542"/>
      <c r="AV276" s="542"/>
      <c r="AW276" s="542"/>
      <c r="AX276" s="542"/>
      <c r="AY276" s="542"/>
      <c r="AZ276" s="542"/>
      <c r="BA276" s="542"/>
      <c r="BB276" s="542"/>
      <c r="BC276" s="542"/>
      <c r="BD276" s="542"/>
      <c r="BE276" s="542"/>
      <c r="BF276" s="542"/>
      <c r="BG276" s="542"/>
      <c r="BH276" s="542"/>
      <c r="BI276" s="542"/>
      <c r="BJ276" s="542"/>
      <c r="BK276" s="542"/>
      <c r="BL276" s="542"/>
      <c r="BM276" s="542"/>
      <c r="BN276" s="542"/>
      <c r="BO276" s="542"/>
      <c r="BP276" s="542"/>
      <c r="BQ276" s="542"/>
      <c r="BR276" s="542"/>
      <c r="BS276" s="542"/>
      <c r="BT276" s="542"/>
      <c r="BU276" s="542"/>
      <c r="BV276" s="542"/>
      <c r="BW276" s="542"/>
      <c r="BX276" s="542"/>
      <c r="BY276" s="542"/>
      <c r="BZ276" s="542"/>
      <c r="CA276" s="542"/>
      <c r="CB276" s="542"/>
      <c r="CC276" s="542"/>
      <c r="CD276" s="542"/>
    </row>
    <row r="277" spans="1:82" ht="17.399999999999999" x14ac:dyDescent="0.3">
      <c r="A277" s="545"/>
      <c r="B277" s="542"/>
      <c r="C277" s="542"/>
      <c r="D277" s="568"/>
      <c r="E277" s="542"/>
      <c r="F277" s="542"/>
      <c r="G277" s="567"/>
      <c r="H277" s="567"/>
      <c r="I277" s="542"/>
      <c r="J277" s="542"/>
      <c r="K277" s="542"/>
      <c r="L277" s="542"/>
      <c r="M277" s="542"/>
      <c r="N277" s="542"/>
      <c r="O277" s="542"/>
      <c r="P277" s="542"/>
      <c r="Q277" s="542"/>
      <c r="R277" s="542"/>
      <c r="S277" s="542"/>
      <c r="T277" s="542"/>
      <c r="U277" s="542"/>
      <c r="V277" s="542"/>
      <c r="W277" s="542"/>
      <c r="X277" s="542"/>
      <c r="Y277" s="542"/>
      <c r="Z277" s="542"/>
      <c r="AA277" s="542"/>
      <c r="AB277" s="542"/>
      <c r="AC277" s="542"/>
      <c r="AD277" s="542"/>
      <c r="AE277" s="542"/>
      <c r="AF277" s="542"/>
      <c r="AG277" s="542"/>
      <c r="AH277" s="542"/>
      <c r="AI277" s="542"/>
      <c r="AJ277" s="542"/>
      <c r="AK277" s="542"/>
      <c r="AL277" s="542"/>
      <c r="AM277" s="542"/>
      <c r="AN277" s="542"/>
      <c r="AO277" s="568"/>
      <c r="AP277" s="542"/>
      <c r="AQ277" s="542"/>
      <c r="AR277" s="542"/>
      <c r="AS277" s="542"/>
      <c r="AT277" s="542"/>
      <c r="AU277" s="542"/>
      <c r="AV277" s="542"/>
      <c r="AW277" s="542"/>
      <c r="AX277" s="542"/>
      <c r="AY277" s="542"/>
      <c r="AZ277" s="542"/>
      <c r="BA277" s="542"/>
      <c r="BB277" s="542"/>
      <c r="BC277" s="542"/>
      <c r="BD277" s="542"/>
      <c r="BE277" s="542"/>
      <c r="BF277" s="542"/>
      <c r="BG277" s="542"/>
      <c r="BH277" s="542"/>
      <c r="BI277" s="542"/>
      <c r="BJ277" s="542"/>
      <c r="BK277" s="542"/>
      <c r="BL277" s="542"/>
      <c r="BM277" s="542"/>
      <c r="BN277" s="542"/>
      <c r="BO277" s="542"/>
      <c r="BP277" s="542"/>
      <c r="BQ277" s="542"/>
      <c r="BR277" s="542"/>
      <c r="BS277" s="542"/>
      <c r="BT277" s="542"/>
      <c r="BU277" s="542"/>
      <c r="BV277" s="542"/>
      <c r="BW277" s="542"/>
      <c r="BX277" s="542"/>
      <c r="BY277" s="542"/>
      <c r="BZ277" s="542"/>
      <c r="CA277" s="542"/>
      <c r="CB277" s="542"/>
      <c r="CC277" s="542"/>
      <c r="CD277" s="542"/>
    </row>
    <row r="278" spans="1:82" ht="17.399999999999999" x14ac:dyDescent="0.3">
      <c r="A278" s="545"/>
      <c r="B278" s="542"/>
      <c r="C278" s="542"/>
      <c r="D278" s="568"/>
      <c r="E278" s="542"/>
      <c r="F278" s="542"/>
      <c r="G278" s="567"/>
      <c r="H278" s="567"/>
      <c r="I278" s="542"/>
      <c r="J278" s="542"/>
      <c r="K278" s="542"/>
      <c r="L278" s="542"/>
      <c r="M278" s="542"/>
      <c r="N278" s="542"/>
      <c r="O278" s="542"/>
      <c r="P278" s="542"/>
      <c r="Q278" s="542"/>
      <c r="R278" s="542"/>
      <c r="S278" s="542"/>
      <c r="T278" s="542"/>
      <c r="U278" s="542"/>
      <c r="V278" s="542"/>
      <c r="W278" s="542"/>
      <c r="X278" s="542"/>
      <c r="Y278" s="542"/>
      <c r="Z278" s="542"/>
      <c r="AA278" s="542"/>
      <c r="AB278" s="542"/>
      <c r="AC278" s="542"/>
      <c r="AD278" s="542"/>
      <c r="AE278" s="542"/>
      <c r="AF278" s="542"/>
      <c r="AG278" s="542"/>
      <c r="AH278" s="542"/>
      <c r="AI278" s="542"/>
      <c r="AJ278" s="542"/>
      <c r="AK278" s="542"/>
      <c r="AL278" s="542"/>
      <c r="AM278" s="542"/>
      <c r="AN278" s="542"/>
      <c r="AO278" s="568"/>
      <c r="AP278" s="542"/>
      <c r="AQ278" s="542"/>
      <c r="AR278" s="542"/>
      <c r="AS278" s="542"/>
      <c r="AT278" s="542"/>
      <c r="AU278" s="542"/>
      <c r="AV278" s="542"/>
      <c r="AW278" s="542"/>
      <c r="AX278" s="542"/>
      <c r="AY278" s="542"/>
      <c r="AZ278" s="542"/>
      <c r="BA278" s="542"/>
      <c r="BB278" s="542"/>
      <c r="BC278" s="542"/>
      <c r="BD278" s="542"/>
      <c r="BE278" s="542"/>
      <c r="BF278" s="542"/>
      <c r="BG278" s="542"/>
      <c r="BH278" s="542"/>
      <c r="BI278" s="542"/>
      <c r="BJ278" s="542"/>
      <c r="BK278" s="542"/>
      <c r="BL278" s="542"/>
      <c r="BM278" s="542"/>
      <c r="BN278" s="542"/>
      <c r="BO278" s="542"/>
      <c r="BP278" s="542"/>
      <c r="BQ278" s="542"/>
      <c r="BR278" s="542"/>
      <c r="BS278" s="542"/>
      <c r="BT278" s="542"/>
      <c r="BU278" s="542"/>
      <c r="BV278" s="542"/>
      <c r="BW278" s="542"/>
      <c r="BX278" s="542"/>
      <c r="BY278" s="542"/>
      <c r="BZ278" s="542"/>
      <c r="CA278" s="542"/>
      <c r="CB278" s="542"/>
      <c r="CC278" s="542"/>
      <c r="CD278" s="542"/>
    </row>
    <row r="279" spans="1:82" ht="17.399999999999999" x14ac:dyDescent="0.3">
      <c r="A279" s="545"/>
      <c r="B279" s="542"/>
      <c r="C279" s="542"/>
      <c r="D279" s="568"/>
      <c r="E279" s="542"/>
      <c r="F279" s="542"/>
      <c r="G279" s="567"/>
      <c r="H279" s="567"/>
      <c r="I279" s="542"/>
      <c r="J279" s="542"/>
      <c r="K279" s="542"/>
      <c r="L279" s="542"/>
      <c r="M279" s="542"/>
      <c r="N279" s="542"/>
      <c r="O279" s="542"/>
      <c r="P279" s="542"/>
      <c r="Q279" s="542"/>
      <c r="R279" s="542"/>
      <c r="S279" s="542"/>
      <c r="T279" s="542"/>
      <c r="U279" s="542"/>
      <c r="V279" s="542"/>
      <c r="W279" s="542"/>
      <c r="X279" s="542"/>
      <c r="Y279" s="542"/>
      <c r="Z279" s="542"/>
      <c r="AA279" s="542"/>
      <c r="AB279" s="542"/>
      <c r="AC279" s="542"/>
      <c r="AD279" s="542"/>
      <c r="AE279" s="542"/>
      <c r="AF279" s="542"/>
      <c r="AG279" s="542"/>
      <c r="AH279" s="542"/>
      <c r="AI279" s="542"/>
      <c r="AJ279" s="542"/>
      <c r="AK279" s="542"/>
      <c r="AL279" s="542"/>
      <c r="AM279" s="542"/>
      <c r="AN279" s="542"/>
      <c r="AO279" s="568"/>
      <c r="AP279" s="542"/>
      <c r="AQ279" s="542"/>
      <c r="AR279" s="542"/>
      <c r="AS279" s="542"/>
      <c r="AT279" s="542"/>
      <c r="AU279" s="542"/>
      <c r="AV279" s="542"/>
      <c r="AW279" s="542"/>
      <c r="AX279" s="542"/>
      <c r="AY279" s="542"/>
      <c r="AZ279" s="542"/>
      <c r="BA279" s="542"/>
      <c r="BB279" s="542"/>
      <c r="BC279" s="542"/>
      <c r="BD279" s="542"/>
      <c r="BE279" s="542"/>
      <c r="BF279" s="542"/>
      <c r="BG279" s="542"/>
      <c r="BH279" s="542"/>
      <c r="BI279" s="542"/>
      <c r="BJ279" s="542"/>
      <c r="BK279" s="542"/>
      <c r="BL279" s="542"/>
      <c r="BM279" s="542"/>
      <c r="BN279" s="542"/>
      <c r="BO279" s="542"/>
      <c r="BP279" s="542"/>
      <c r="BQ279" s="542"/>
      <c r="BR279" s="542"/>
      <c r="BS279" s="542"/>
      <c r="BT279" s="542"/>
      <c r="BU279" s="542"/>
      <c r="BV279" s="542"/>
      <c r="BW279" s="542"/>
      <c r="BX279" s="542"/>
      <c r="BY279" s="542"/>
      <c r="BZ279" s="542"/>
      <c r="CA279" s="542"/>
      <c r="CB279" s="542"/>
      <c r="CC279" s="542"/>
      <c r="CD279" s="542"/>
    </row>
    <row r="280" spans="1:82" ht="17.399999999999999" x14ac:dyDescent="0.3">
      <c r="A280" s="545"/>
      <c r="B280" s="542"/>
      <c r="C280" s="542"/>
      <c r="D280" s="568"/>
      <c r="E280" s="542"/>
      <c r="F280" s="542"/>
      <c r="G280" s="567"/>
      <c r="H280" s="567"/>
      <c r="I280" s="542"/>
      <c r="J280" s="542"/>
      <c r="K280" s="542"/>
      <c r="L280" s="542"/>
      <c r="M280" s="542"/>
      <c r="N280" s="542"/>
      <c r="O280" s="542"/>
      <c r="P280" s="542"/>
      <c r="Q280" s="542"/>
      <c r="R280" s="542"/>
      <c r="S280" s="542"/>
      <c r="T280" s="542"/>
      <c r="U280" s="542"/>
      <c r="V280" s="542"/>
      <c r="W280" s="542"/>
      <c r="X280" s="542"/>
      <c r="Y280" s="542"/>
      <c r="Z280" s="542"/>
      <c r="AA280" s="542"/>
      <c r="AB280" s="542"/>
      <c r="AC280" s="542"/>
      <c r="AD280" s="542"/>
      <c r="AE280" s="542"/>
      <c r="AF280" s="542"/>
      <c r="AG280" s="542"/>
      <c r="AH280" s="542"/>
      <c r="AI280" s="542"/>
      <c r="AJ280" s="542"/>
      <c r="AK280" s="542"/>
      <c r="AL280" s="542"/>
      <c r="AM280" s="542"/>
      <c r="AN280" s="542"/>
      <c r="AO280" s="568"/>
      <c r="AP280" s="542"/>
      <c r="AQ280" s="542"/>
      <c r="AR280" s="542"/>
      <c r="AS280" s="542"/>
      <c r="AT280" s="542"/>
      <c r="AU280" s="542"/>
      <c r="AV280" s="542"/>
      <c r="AW280" s="542"/>
      <c r="AX280" s="542"/>
      <c r="AY280" s="542"/>
      <c r="AZ280" s="542"/>
      <c r="BA280" s="542"/>
      <c r="BB280" s="542"/>
      <c r="BC280" s="542"/>
      <c r="BD280" s="542"/>
      <c r="BE280" s="542"/>
      <c r="BF280" s="542"/>
      <c r="BG280" s="542"/>
      <c r="BH280" s="542"/>
      <c r="BI280" s="542"/>
      <c r="BJ280" s="542"/>
      <c r="BK280" s="542"/>
      <c r="BL280" s="542"/>
      <c r="BM280" s="542"/>
      <c r="BN280" s="542"/>
      <c r="BO280" s="542"/>
      <c r="BP280" s="542"/>
      <c r="BQ280" s="542"/>
      <c r="BR280" s="542"/>
      <c r="BS280" s="542"/>
      <c r="BT280" s="542"/>
      <c r="BU280" s="542"/>
      <c r="BV280" s="542"/>
      <c r="BW280" s="542"/>
      <c r="BX280" s="542"/>
      <c r="BY280" s="542"/>
      <c r="BZ280" s="542"/>
      <c r="CA280" s="542"/>
      <c r="CB280" s="542"/>
      <c r="CC280" s="542"/>
      <c r="CD280" s="542"/>
    </row>
    <row r="281" spans="1:82" ht="17.399999999999999" x14ac:dyDescent="0.3">
      <c r="A281" s="545"/>
      <c r="B281" s="542"/>
      <c r="C281" s="542"/>
      <c r="D281" s="568"/>
      <c r="E281" s="542"/>
      <c r="F281" s="542"/>
      <c r="G281" s="567"/>
      <c r="H281" s="567"/>
      <c r="I281" s="542"/>
      <c r="J281" s="542"/>
      <c r="K281" s="542"/>
      <c r="L281" s="542"/>
      <c r="M281" s="542"/>
      <c r="N281" s="542"/>
      <c r="O281" s="542"/>
      <c r="P281" s="542"/>
      <c r="Q281" s="542"/>
      <c r="R281" s="542"/>
      <c r="S281" s="542"/>
      <c r="T281" s="542"/>
      <c r="U281" s="542"/>
      <c r="V281" s="542"/>
      <c r="W281" s="542"/>
      <c r="X281" s="542"/>
      <c r="Y281" s="542"/>
      <c r="Z281" s="542"/>
      <c r="AA281" s="542"/>
      <c r="AB281" s="542"/>
      <c r="AC281" s="542"/>
      <c r="AD281" s="542"/>
      <c r="AE281" s="542"/>
      <c r="AF281" s="542"/>
      <c r="AG281" s="542"/>
      <c r="AH281" s="542"/>
      <c r="AI281" s="542"/>
      <c r="AJ281" s="542"/>
      <c r="AK281" s="542"/>
      <c r="AL281" s="542"/>
      <c r="AM281" s="542"/>
      <c r="AN281" s="542"/>
      <c r="AO281" s="568"/>
      <c r="AP281" s="542"/>
      <c r="AQ281" s="542"/>
      <c r="AR281" s="542"/>
      <c r="AS281" s="542"/>
      <c r="AT281" s="542"/>
      <c r="AU281" s="542"/>
      <c r="AV281" s="542"/>
      <c r="AW281" s="542"/>
      <c r="AX281" s="542"/>
      <c r="AY281" s="542"/>
      <c r="AZ281" s="542"/>
      <c r="BA281" s="542"/>
      <c r="BB281" s="542"/>
      <c r="BC281" s="542"/>
      <c r="BD281" s="542"/>
      <c r="BE281" s="542"/>
      <c r="BF281" s="542"/>
      <c r="BG281" s="542"/>
      <c r="BH281" s="542"/>
      <c r="BI281" s="542"/>
      <c r="BJ281" s="542"/>
      <c r="BK281" s="542"/>
      <c r="BL281" s="542"/>
      <c r="BM281" s="542"/>
      <c r="BN281" s="542"/>
      <c r="BO281" s="542"/>
      <c r="BP281" s="542"/>
      <c r="BQ281" s="542"/>
      <c r="BR281" s="542"/>
      <c r="BS281" s="542"/>
      <c r="BT281" s="542"/>
      <c r="BU281" s="542"/>
      <c r="BV281" s="542"/>
      <c r="BW281" s="542"/>
      <c r="BX281" s="542"/>
      <c r="BY281" s="542"/>
      <c r="BZ281" s="542"/>
      <c r="CA281" s="542"/>
      <c r="CB281" s="542"/>
      <c r="CC281" s="542"/>
      <c r="CD281" s="542"/>
    </row>
    <row r="282" spans="1:82" ht="17.399999999999999" x14ac:dyDescent="0.3">
      <c r="A282" s="545"/>
      <c r="B282" s="542"/>
      <c r="C282" s="542"/>
      <c r="D282" s="568"/>
      <c r="E282" s="542"/>
      <c r="F282" s="542"/>
      <c r="G282" s="567"/>
      <c r="H282" s="567"/>
      <c r="I282" s="542"/>
      <c r="J282" s="542"/>
      <c r="K282" s="542"/>
      <c r="L282" s="542"/>
      <c r="M282" s="542"/>
      <c r="N282" s="542"/>
      <c r="O282" s="542"/>
      <c r="P282" s="542"/>
      <c r="Q282" s="542"/>
      <c r="R282" s="542"/>
      <c r="S282" s="542"/>
      <c r="T282" s="542"/>
      <c r="U282" s="542"/>
      <c r="V282" s="542"/>
      <c r="W282" s="542"/>
      <c r="X282" s="542"/>
      <c r="Y282" s="542"/>
      <c r="Z282" s="542"/>
      <c r="AA282" s="542"/>
      <c r="AB282" s="542"/>
      <c r="AC282" s="542"/>
      <c r="AD282" s="542"/>
      <c r="AE282" s="542"/>
      <c r="AF282" s="542"/>
      <c r="AG282" s="542"/>
      <c r="AH282" s="542"/>
      <c r="AI282" s="542"/>
      <c r="AJ282" s="542"/>
      <c r="AK282" s="542"/>
      <c r="AL282" s="542"/>
      <c r="AM282" s="542"/>
      <c r="AN282" s="542"/>
      <c r="AO282" s="568"/>
      <c r="AP282" s="542"/>
      <c r="AQ282" s="542"/>
      <c r="AR282" s="542"/>
      <c r="AS282" s="542"/>
      <c r="AT282" s="542"/>
      <c r="AU282" s="542"/>
      <c r="AV282" s="542"/>
      <c r="AW282" s="542"/>
      <c r="AX282" s="542"/>
      <c r="AY282" s="542"/>
      <c r="AZ282" s="542"/>
      <c r="BA282" s="542"/>
      <c r="BB282" s="542"/>
      <c r="BC282" s="542"/>
      <c r="BD282" s="542"/>
      <c r="BE282" s="542"/>
      <c r="BF282" s="542"/>
      <c r="BG282" s="542"/>
      <c r="BH282" s="542"/>
      <c r="BI282" s="542"/>
      <c r="BJ282" s="542"/>
      <c r="BK282" s="542"/>
      <c r="BL282" s="542"/>
      <c r="BM282" s="542"/>
      <c r="BN282" s="542"/>
      <c r="BO282" s="542"/>
      <c r="BP282" s="542"/>
      <c r="BQ282" s="542"/>
      <c r="BR282" s="542"/>
      <c r="BS282" s="542"/>
      <c r="BT282" s="542"/>
      <c r="BU282" s="542"/>
      <c r="BV282" s="542"/>
      <c r="BW282" s="542"/>
      <c r="BX282" s="542"/>
      <c r="BY282" s="542"/>
      <c r="BZ282" s="542"/>
      <c r="CA282" s="542"/>
      <c r="CB282" s="542"/>
      <c r="CC282" s="542"/>
      <c r="CD282" s="542"/>
    </row>
    <row r="283" spans="1:82" ht="17.399999999999999" x14ac:dyDescent="0.3">
      <c r="A283" s="545"/>
      <c r="B283" s="542"/>
      <c r="C283" s="542"/>
      <c r="D283" s="568"/>
      <c r="E283" s="542"/>
      <c r="F283" s="542"/>
      <c r="G283" s="567"/>
      <c r="H283" s="567"/>
      <c r="I283" s="542"/>
      <c r="J283" s="542"/>
      <c r="K283" s="542"/>
      <c r="L283" s="542"/>
      <c r="M283" s="542"/>
      <c r="N283" s="542"/>
      <c r="O283" s="542"/>
      <c r="P283" s="542"/>
      <c r="Q283" s="542"/>
      <c r="R283" s="542"/>
      <c r="S283" s="542"/>
      <c r="T283" s="542"/>
      <c r="U283" s="542"/>
      <c r="V283" s="542"/>
      <c r="W283" s="542"/>
      <c r="X283" s="542"/>
      <c r="Y283" s="542"/>
      <c r="Z283" s="542"/>
      <c r="AA283" s="542"/>
      <c r="AB283" s="542"/>
      <c r="AC283" s="542"/>
      <c r="AD283" s="542"/>
      <c r="AE283" s="542"/>
      <c r="AF283" s="542"/>
      <c r="AG283" s="542"/>
      <c r="AH283" s="542"/>
      <c r="AI283" s="542"/>
      <c r="AJ283" s="542"/>
      <c r="AK283" s="542"/>
      <c r="AL283" s="542"/>
      <c r="AM283" s="542"/>
      <c r="AN283" s="542"/>
      <c r="AO283" s="568"/>
      <c r="AP283" s="542"/>
      <c r="AQ283" s="542"/>
      <c r="AR283" s="542"/>
      <c r="AS283" s="542"/>
      <c r="AT283" s="542"/>
      <c r="AU283" s="542"/>
      <c r="AV283" s="542"/>
      <c r="AW283" s="542"/>
      <c r="AX283" s="542"/>
      <c r="AY283" s="542"/>
      <c r="AZ283" s="542"/>
      <c r="BA283" s="542"/>
      <c r="BB283" s="542"/>
      <c r="BC283" s="542"/>
      <c r="BD283" s="542"/>
      <c r="BE283" s="542"/>
      <c r="BF283" s="542"/>
      <c r="BG283" s="542"/>
      <c r="BH283" s="542"/>
      <c r="BI283" s="542"/>
      <c r="BJ283" s="542"/>
      <c r="BK283" s="542"/>
      <c r="BL283" s="542"/>
      <c r="BM283" s="542"/>
      <c r="BN283" s="542"/>
      <c r="BO283" s="542"/>
      <c r="BP283" s="542"/>
      <c r="BQ283" s="542"/>
      <c r="BR283" s="542"/>
      <c r="BS283" s="542"/>
      <c r="BT283" s="542"/>
      <c r="BU283" s="542"/>
      <c r="BV283" s="542"/>
      <c r="BW283" s="542"/>
      <c r="BX283" s="542"/>
      <c r="BY283" s="542"/>
      <c r="BZ283" s="542"/>
      <c r="CA283" s="542"/>
      <c r="CB283" s="542"/>
      <c r="CC283" s="542"/>
      <c r="CD283" s="542"/>
    </row>
    <row r="284" spans="1:82" ht="17.399999999999999" x14ac:dyDescent="0.3">
      <c r="A284" s="545"/>
      <c r="B284" s="542"/>
      <c r="C284" s="542"/>
      <c r="D284" s="568"/>
      <c r="E284" s="542"/>
      <c r="F284" s="542"/>
      <c r="G284" s="567"/>
      <c r="H284" s="567"/>
      <c r="I284" s="542"/>
      <c r="J284" s="542"/>
      <c r="K284" s="542"/>
      <c r="L284" s="542"/>
      <c r="M284" s="542"/>
      <c r="N284" s="542"/>
      <c r="O284" s="542"/>
      <c r="P284" s="542"/>
      <c r="Q284" s="542"/>
      <c r="R284" s="542"/>
      <c r="S284" s="542"/>
      <c r="T284" s="542"/>
      <c r="U284" s="542"/>
      <c r="V284" s="542"/>
      <c r="W284" s="542"/>
      <c r="X284" s="542"/>
      <c r="Y284" s="542"/>
      <c r="Z284" s="542"/>
      <c r="AA284" s="542"/>
      <c r="AB284" s="542"/>
      <c r="AC284" s="542"/>
      <c r="AD284" s="542"/>
      <c r="AE284" s="542"/>
      <c r="AF284" s="542"/>
      <c r="AG284" s="542"/>
      <c r="AH284" s="542"/>
      <c r="AI284" s="542"/>
      <c r="AJ284" s="542"/>
      <c r="AK284" s="542"/>
      <c r="AL284" s="542"/>
      <c r="AM284" s="542"/>
      <c r="AN284" s="542"/>
      <c r="AO284" s="568"/>
      <c r="AP284" s="542"/>
      <c r="AQ284" s="542"/>
      <c r="AR284" s="542"/>
      <c r="AS284" s="542"/>
      <c r="AT284" s="542"/>
      <c r="AU284" s="542"/>
      <c r="AV284" s="542"/>
      <c r="AW284" s="542"/>
      <c r="AX284" s="542"/>
      <c r="AY284" s="542"/>
      <c r="AZ284" s="542"/>
      <c r="BA284" s="542"/>
      <c r="BB284" s="542"/>
      <c r="BC284" s="542"/>
      <c r="BD284" s="542"/>
      <c r="BE284" s="542"/>
      <c r="BF284" s="542"/>
      <c r="BG284" s="542"/>
      <c r="BH284" s="542"/>
      <c r="BI284" s="542"/>
      <c r="BJ284" s="542"/>
      <c r="BK284" s="542"/>
      <c r="BL284" s="542"/>
      <c r="BM284" s="542"/>
      <c r="BN284" s="542"/>
      <c r="BO284" s="542"/>
      <c r="BP284" s="542"/>
      <c r="BQ284" s="542"/>
      <c r="BR284" s="542"/>
      <c r="BS284" s="542"/>
      <c r="BT284" s="542"/>
      <c r="BU284" s="542"/>
      <c r="BV284" s="542"/>
      <c r="BW284" s="542"/>
      <c r="BX284" s="542"/>
      <c r="BY284" s="542"/>
      <c r="BZ284" s="542"/>
      <c r="CA284" s="542"/>
      <c r="CB284" s="542"/>
      <c r="CC284" s="542"/>
      <c r="CD284" s="542"/>
    </row>
    <row r="285" spans="1:82" ht="17.399999999999999" x14ac:dyDescent="0.3">
      <c r="A285" s="545"/>
      <c r="B285" s="542"/>
      <c r="C285" s="542"/>
      <c r="D285" s="568"/>
      <c r="E285" s="542"/>
      <c r="F285" s="542"/>
      <c r="G285" s="567"/>
      <c r="H285" s="567"/>
      <c r="I285" s="542"/>
      <c r="J285" s="542"/>
      <c r="K285" s="542"/>
      <c r="L285" s="542"/>
      <c r="M285" s="542"/>
      <c r="N285" s="542"/>
      <c r="O285" s="542"/>
      <c r="P285" s="542"/>
      <c r="Q285" s="542"/>
      <c r="R285" s="542"/>
      <c r="S285" s="542"/>
      <c r="T285" s="542"/>
      <c r="U285" s="542"/>
      <c r="V285" s="542"/>
      <c r="W285" s="542"/>
      <c r="X285" s="542"/>
      <c r="Y285" s="542"/>
      <c r="Z285" s="542"/>
      <c r="AA285" s="542"/>
      <c r="AB285" s="542"/>
      <c r="AC285" s="542"/>
      <c r="AD285" s="542"/>
      <c r="AE285" s="542"/>
      <c r="AF285" s="542"/>
      <c r="AG285" s="542"/>
      <c r="AH285" s="542"/>
      <c r="AI285" s="542"/>
      <c r="AJ285" s="542"/>
      <c r="AK285" s="542"/>
      <c r="AL285" s="542"/>
      <c r="AM285" s="542"/>
      <c r="AN285" s="542"/>
      <c r="AO285" s="568"/>
      <c r="AP285" s="542"/>
      <c r="AQ285" s="542"/>
      <c r="AR285" s="542"/>
      <c r="AS285" s="542"/>
      <c r="AT285" s="542"/>
      <c r="AU285" s="542"/>
      <c r="AV285" s="542"/>
      <c r="AW285" s="542"/>
      <c r="AX285" s="542"/>
      <c r="AY285" s="542"/>
      <c r="AZ285" s="542"/>
      <c r="BA285" s="542"/>
      <c r="BB285" s="542"/>
      <c r="BC285" s="542"/>
      <c r="BD285" s="542"/>
      <c r="BE285" s="542"/>
      <c r="BF285" s="542"/>
      <c r="BG285" s="542"/>
      <c r="BH285" s="542"/>
      <c r="BI285" s="542"/>
      <c r="BJ285" s="542"/>
      <c r="BK285" s="542"/>
      <c r="BL285" s="542"/>
      <c r="BM285" s="542"/>
      <c r="BN285" s="542"/>
      <c r="BO285" s="542"/>
      <c r="BP285" s="542"/>
      <c r="BQ285" s="542"/>
      <c r="BR285" s="542"/>
      <c r="BS285" s="542"/>
      <c r="BT285" s="542"/>
      <c r="BU285" s="542"/>
      <c r="BV285" s="542"/>
      <c r="BW285" s="542"/>
      <c r="BX285" s="542"/>
      <c r="BY285" s="542"/>
      <c r="BZ285" s="542"/>
      <c r="CA285" s="542"/>
      <c r="CB285" s="542"/>
      <c r="CC285" s="542"/>
      <c r="CD285" s="542"/>
    </row>
    <row r="286" spans="1:82" ht="17.399999999999999" x14ac:dyDescent="0.3">
      <c r="A286" s="545"/>
      <c r="B286" s="542"/>
      <c r="C286" s="542"/>
      <c r="D286" s="568"/>
      <c r="E286" s="542"/>
      <c r="F286" s="542"/>
      <c r="G286" s="567"/>
      <c r="H286" s="567"/>
      <c r="I286" s="542"/>
      <c r="J286" s="542"/>
      <c r="K286" s="542"/>
      <c r="L286" s="542"/>
      <c r="M286" s="542"/>
      <c r="N286" s="542"/>
      <c r="O286" s="542"/>
      <c r="P286" s="542"/>
      <c r="Q286" s="542"/>
      <c r="R286" s="542"/>
      <c r="S286" s="542"/>
      <c r="T286" s="542"/>
      <c r="U286" s="542"/>
      <c r="V286" s="542"/>
      <c r="W286" s="542"/>
      <c r="X286" s="542"/>
      <c r="Y286" s="542"/>
      <c r="Z286" s="542"/>
      <c r="AA286" s="542"/>
      <c r="AB286" s="542"/>
      <c r="AC286" s="542"/>
      <c r="AD286" s="542"/>
      <c r="AE286" s="542"/>
      <c r="AF286" s="542"/>
      <c r="AG286" s="542"/>
      <c r="AH286" s="542"/>
      <c r="AI286" s="542"/>
      <c r="AJ286" s="542"/>
      <c r="AK286" s="542"/>
      <c r="AL286" s="542"/>
      <c r="AM286" s="542"/>
      <c r="AN286" s="542"/>
      <c r="AO286" s="568"/>
      <c r="AP286" s="542"/>
      <c r="AQ286" s="542"/>
      <c r="AR286" s="542"/>
      <c r="AS286" s="542"/>
      <c r="AT286" s="542"/>
      <c r="AU286" s="542"/>
      <c r="AV286" s="542"/>
      <c r="AW286" s="542"/>
      <c r="AX286" s="542"/>
      <c r="AY286" s="542"/>
      <c r="AZ286" s="542"/>
      <c r="BA286" s="542"/>
      <c r="BB286" s="542"/>
      <c r="BC286" s="542"/>
      <c r="BD286" s="542"/>
      <c r="BE286" s="542"/>
      <c r="BF286" s="542"/>
      <c r="BG286" s="542"/>
      <c r="BH286" s="542"/>
      <c r="BI286" s="542"/>
      <c r="BJ286" s="542"/>
      <c r="BK286" s="542"/>
      <c r="BL286" s="542"/>
      <c r="BM286" s="542"/>
      <c r="BN286" s="542"/>
      <c r="BO286" s="542"/>
      <c r="BP286" s="542"/>
      <c r="BQ286" s="542"/>
      <c r="BR286" s="542"/>
      <c r="BS286" s="542"/>
      <c r="BT286" s="542"/>
      <c r="BU286" s="542"/>
      <c r="BV286" s="542"/>
      <c r="BW286" s="542"/>
      <c r="BX286" s="542"/>
      <c r="BY286" s="542"/>
      <c r="BZ286" s="542"/>
      <c r="CA286" s="542"/>
      <c r="CB286" s="542"/>
      <c r="CC286" s="542"/>
      <c r="CD286" s="542"/>
    </row>
    <row r="287" spans="1:82" ht="17.399999999999999" x14ac:dyDescent="0.3">
      <c r="A287" s="545"/>
      <c r="B287" s="542"/>
      <c r="C287" s="542"/>
      <c r="D287" s="568"/>
      <c r="E287" s="542"/>
      <c r="F287" s="542"/>
      <c r="G287" s="567"/>
      <c r="H287" s="567"/>
      <c r="I287" s="542"/>
      <c r="J287" s="542"/>
      <c r="K287" s="542"/>
      <c r="L287" s="542"/>
      <c r="M287" s="542"/>
      <c r="N287" s="542"/>
      <c r="O287" s="542"/>
      <c r="P287" s="542"/>
      <c r="Q287" s="542"/>
      <c r="R287" s="542"/>
      <c r="S287" s="542"/>
      <c r="T287" s="542"/>
      <c r="U287" s="542"/>
      <c r="V287" s="542"/>
      <c r="W287" s="542"/>
      <c r="X287" s="542"/>
      <c r="Y287" s="542"/>
      <c r="Z287" s="542"/>
      <c r="AA287" s="542"/>
      <c r="AB287" s="542"/>
      <c r="AC287" s="542"/>
      <c r="AD287" s="542"/>
      <c r="AE287" s="542"/>
      <c r="AF287" s="542"/>
      <c r="AG287" s="542"/>
      <c r="AH287" s="542"/>
      <c r="AI287" s="542"/>
      <c r="AJ287" s="542"/>
      <c r="AK287" s="542"/>
      <c r="AL287" s="542"/>
      <c r="AM287" s="542"/>
      <c r="AN287" s="542"/>
      <c r="AO287" s="568"/>
      <c r="AP287" s="542"/>
      <c r="AQ287" s="542"/>
      <c r="AR287" s="542"/>
      <c r="AS287" s="542"/>
      <c r="AT287" s="542"/>
      <c r="AU287" s="542"/>
      <c r="AV287" s="542"/>
      <c r="AW287" s="542"/>
      <c r="AX287" s="542"/>
      <c r="AY287" s="542"/>
      <c r="AZ287" s="542"/>
      <c r="BA287" s="542"/>
      <c r="BB287" s="542"/>
      <c r="BC287" s="542"/>
      <c r="BD287" s="542"/>
      <c r="BE287" s="542"/>
      <c r="BF287" s="542"/>
      <c r="BG287" s="542"/>
      <c r="BH287" s="542"/>
      <c r="BI287" s="542"/>
      <c r="BJ287" s="542"/>
      <c r="BK287" s="542"/>
      <c r="BL287" s="542"/>
      <c r="BM287" s="542"/>
      <c r="BN287" s="542"/>
      <c r="BO287" s="542"/>
      <c r="BP287" s="542"/>
      <c r="BQ287" s="542"/>
      <c r="BR287" s="542"/>
      <c r="BS287" s="542"/>
      <c r="BT287" s="542"/>
      <c r="BU287" s="542"/>
      <c r="BV287" s="542"/>
      <c r="BW287" s="542"/>
      <c r="BX287" s="542"/>
      <c r="BY287" s="542"/>
      <c r="BZ287" s="542"/>
      <c r="CA287" s="542"/>
      <c r="CB287" s="542"/>
      <c r="CC287" s="542"/>
      <c r="CD287" s="542"/>
    </row>
    <row r="288" spans="1:82" ht="17.399999999999999" x14ac:dyDescent="0.3">
      <c r="A288" s="545"/>
      <c r="B288" s="542"/>
      <c r="C288" s="542"/>
      <c r="D288" s="568"/>
      <c r="E288" s="542"/>
      <c r="F288" s="542"/>
      <c r="G288" s="567"/>
      <c r="H288" s="567"/>
      <c r="I288" s="542"/>
      <c r="J288" s="542"/>
      <c r="K288" s="542"/>
      <c r="L288" s="542"/>
      <c r="M288" s="542"/>
      <c r="N288" s="542"/>
      <c r="O288" s="542"/>
      <c r="P288" s="542"/>
      <c r="Q288" s="542"/>
      <c r="R288" s="542"/>
      <c r="S288" s="542"/>
      <c r="T288" s="542"/>
      <c r="U288" s="542"/>
      <c r="V288" s="542"/>
      <c r="W288" s="542"/>
      <c r="X288" s="542"/>
      <c r="Y288" s="542"/>
      <c r="Z288" s="542"/>
      <c r="AA288" s="542"/>
      <c r="AB288" s="542"/>
      <c r="AC288" s="542"/>
      <c r="AD288" s="542"/>
      <c r="AE288" s="542"/>
      <c r="AF288" s="542"/>
      <c r="AG288" s="542"/>
      <c r="AH288" s="542"/>
      <c r="AI288" s="542"/>
      <c r="AJ288" s="542"/>
      <c r="AK288" s="542"/>
      <c r="AL288" s="542"/>
      <c r="AM288" s="542"/>
      <c r="AN288" s="542"/>
      <c r="AO288" s="568"/>
      <c r="AP288" s="542"/>
      <c r="AQ288" s="542"/>
      <c r="AR288" s="542"/>
      <c r="AS288" s="542"/>
      <c r="AT288" s="542"/>
      <c r="AU288" s="542"/>
      <c r="AV288" s="542"/>
      <c r="AW288" s="542"/>
      <c r="AX288" s="542"/>
      <c r="AY288" s="542"/>
      <c r="AZ288" s="542"/>
      <c r="BA288" s="542"/>
      <c r="BB288" s="542"/>
      <c r="BC288" s="542"/>
      <c r="BD288" s="542"/>
      <c r="BE288" s="542"/>
      <c r="BF288" s="542"/>
      <c r="BG288" s="542"/>
      <c r="BH288" s="542"/>
      <c r="BI288" s="542"/>
      <c r="BJ288" s="542"/>
      <c r="BK288" s="542"/>
      <c r="BL288" s="542"/>
      <c r="BM288" s="542"/>
      <c r="BN288" s="542"/>
      <c r="BO288" s="542"/>
      <c r="BP288" s="542"/>
      <c r="BQ288" s="542"/>
      <c r="BR288" s="542"/>
      <c r="BS288" s="542"/>
      <c r="BT288" s="542"/>
      <c r="BU288" s="542"/>
      <c r="BV288" s="542"/>
      <c r="BW288" s="542"/>
      <c r="BX288" s="542"/>
      <c r="BY288" s="542"/>
      <c r="BZ288" s="542"/>
      <c r="CA288" s="542"/>
      <c r="CB288" s="542"/>
      <c r="CC288" s="542"/>
      <c r="CD288" s="542"/>
    </row>
    <row r="289" spans="1:82" ht="17.399999999999999" x14ac:dyDescent="0.3">
      <c r="A289" s="545"/>
      <c r="B289" s="542"/>
      <c r="C289" s="542"/>
      <c r="D289" s="568"/>
      <c r="E289" s="542"/>
      <c r="F289" s="542"/>
      <c r="G289" s="567"/>
      <c r="H289" s="567"/>
      <c r="I289" s="542"/>
      <c r="J289" s="542"/>
      <c r="K289" s="542"/>
      <c r="L289" s="542"/>
      <c r="M289" s="542"/>
      <c r="N289" s="542"/>
      <c r="O289" s="542"/>
      <c r="P289" s="542"/>
      <c r="Q289" s="542"/>
      <c r="R289" s="542"/>
      <c r="S289" s="542"/>
      <c r="T289" s="542"/>
      <c r="U289" s="542"/>
      <c r="V289" s="542"/>
      <c r="W289" s="542"/>
      <c r="X289" s="542"/>
      <c r="Y289" s="542"/>
      <c r="Z289" s="542"/>
      <c r="AA289" s="542"/>
      <c r="AB289" s="542"/>
      <c r="AC289" s="542"/>
      <c r="AD289" s="542"/>
      <c r="AE289" s="542"/>
      <c r="AF289" s="542"/>
      <c r="AG289" s="542"/>
      <c r="AH289" s="542"/>
      <c r="AI289" s="542"/>
      <c r="AJ289" s="542"/>
      <c r="AK289" s="542"/>
      <c r="AL289" s="542"/>
      <c r="AM289" s="542"/>
      <c r="AN289" s="542"/>
      <c r="AO289" s="568"/>
      <c r="AP289" s="542"/>
      <c r="AQ289" s="542"/>
      <c r="AR289" s="542"/>
      <c r="AS289" s="542"/>
      <c r="AT289" s="542"/>
      <c r="AU289" s="542"/>
      <c r="AV289" s="542"/>
      <c r="AW289" s="542"/>
      <c r="AX289" s="542"/>
      <c r="AY289" s="542"/>
      <c r="AZ289" s="542"/>
      <c r="BA289" s="542"/>
      <c r="BB289" s="542"/>
      <c r="BC289" s="542"/>
      <c r="BD289" s="542"/>
      <c r="BE289" s="542"/>
      <c r="BF289" s="542"/>
      <c r="BG289" s="542"/>
      <c r="BH289" s="542"/>
      <c r="BI289" s="542"/>
      <c r="BJ289" s="542"/>
      <c r="BK289" s="542"/>
      <c r="BL289" s="542"/>
      <c r="BM289" s="542"/>
      <c r="BN289" s="542"/>
      <c r="BO289" s="542"/>
      <c r="BP289" s="542"/>
      <c r="BQ289" s="542"/>
      <c r="BR289" s="542"/>
      <c r="BS289" s="542"/>
      <c r="BT289" s="542"/>
      <c r="BU289" s="542"/>
      <c r="BV289" s="542"/>
      <c r="BW289" s="542"/>
      <c r="BX289" s="542"/>
      <c r="BY289" s="542"/>
      <c r="BZ289" s="542"/>
      <c r="CA289" s="542"/>
      <c r="CB289" s="542"/>
      <c r="CC289" s="542"/>
      <c r="CD289" s="542"/>
    </row>
    <row r="290" spans="1:82" ht="17.399999999999999" x14ac:dyDescent="0.3">
      <c r="A290" s="545"/>
      <c r="B290" s="542"/>
      <c r="C290" s="542"/>
      <c r="D290" s="568"/>
      <c r="E290" s="542"/>
      <c r="F290" s="542"/>
      <c r="G290" s="567"/>
      <c r="H290" s="567"/>
      <c r="I290" s="542"/>
      <c r="J290" s="542"/>
      <c r="K290" s="542"/>
      <c r="L290" s="542"/>
      <c r="M290" s="542"/>
      <c r="N290" s="542"/>
      <c r="O290" s="542"/>
      <c r="P290" s="542"/>
      <c r="Q290" s="542"/>
      <c r="R290" s="542"/>
      <c r="S290" s="542"/>
      <c r="T290" s="542"/>
      <c r="U290" s="542"/>
      <c r="V290" s="542"/>
      <c r="W290" s="542"/>
      <c r="X290" s="542"/>
      <c r="Y290" s="542"/>
      <c r="Z290" s="542"/>
      <c r="AA290" s="542"/>
      <c r="AB290" s="542"/>
      <c r="AC290" s="542"/>
      <c r="AD290" s="542"/>
      <c r="AE290" s="542"/>
      <c r="AF290" s="542"/>
      <c r="AG290" s="542"/>
      <c r="AH290" s="542"/>
      <c r="AI290" s="542"/>
      <c r="AJ290" s="542"/>
      <c r="AK290" s="542"/>
      <c r="AL290" s="542"/>
      <c r="AM290" s="542"/>
      <c r="AN290" s="542"/>
      <c r="AO290" s="568"/>
      <c r="AP290" s="542"/>
      <c r="AQ290" s="542"/>
      <c r="AR290" s="542"/>
      <c r="AS290" s="542"/>
      <c r="AT290" s="542"/>
      <c r="AU290" s="542"/>
      <c r="AV290" s="542"/>
      <c r="AW290" s="542"/>
      <c r="AX290" s="542"/>
      <c r="AY290" s="542"/>
      <c r="AZ290" s="542"/>
      <c r="BA290" s="542"/>
      <c r="BB290" s="542"/>
      <c r="BC290" s="542"/>
      <c r="BD290" s="542"/>
      <c r="BE290" s="542"/>
      <c r="BF290" s="542"/>
      <c r="BG290" s="542"/>
      <c r="BH290" s="542"/>
      <c r="BI290" s="542"/>
      <c r="BJ290" s="542"/>
      <c r="BK290" s="542"/>
      <c r="BL290" s="542"/>
      <c r="BM290" s="542"/>
      <c r="BN290" s="542"/>
      <c r="BO290" s="542"/>
      <c r="BP290" s="542"/>
      <c r="BQ290" s="542"/>
      <c r="BR290" s="542"/>
      <c r="BS290" s="542"/>
      <c r="BT290" s="542"/>
      <c r="BU290" s="542"/>
      <c r="BV290" s="542"/>
      <c r="BW290" s="542"/>
      <c r="BX290" s="542"/>
      <c r="BY290" s="542"/>
      <c r="BZ290" s="542"/>
      <c r="CA290" s="542"/>
      <c r="CB290" s="542"/>
      <c r="CC290" s="542"/>
      <c r="CD290" s="542"/>
    </row>
    <row r="291" spans="1:82" ht="17.399999999999999" x14ac:dyDescent="0.3">
      <c r="A291" s="545"/>
      <c r="B291" s="542"/>
      <c r="C291" s="542"/>
      <c r="D291" s="568"/>
      <c r="E291" s="542"/>
      <c r="F291" s="542"/>
      <c r="G291" s="567"/>
      <c r="H291" s="567"/>
      <c r="I291" s="542"/>
      <c r="J291" s="542"/>
      <c r="K291" s="542"/>
      <c r="L291" s="542"/>
      <c r="M291" s="542"/>
      <c r="N291" s="542"/>
      <c r="O291" s="542"/>
      <c r="P291" s="542"/>
      <c r="Q291" s="542"/>
      <c r="R291" s="542"/>
      <c r="S291" s="542"/>
      <c r="T291" s="542"/>
      <c r="U291" s="542"/>
      <c r="V291" s="542"/>
      <c r="W291" s="542"/>
      <c r="X291" s="542"/>
      <c r="Y291" s="542"/>
      <c r="Z291" s="542"/>
      <c r="AA291" s="542"/>
      <c r="AB291" s="542"/>
      <c r="AC291" s="542"/>
      <c r="AD291" s="542"/>
      <c r="AE291" s="542"/>
      <c r="AF291" s="542"/>
      <c r="AG291" s="542"/>
      <c r="AH291" s="542"/>
      <c r="AI291" s="542"/>
      <c r="AJ291" s="542"/>
      <c r="AK291" s="542"/>
      <c r="AL291" s="542"/>
      <c r="AM291" s="542"/>
      <c r="AN291" s="542"/>
      <c r="AO291" s="568"/>
      <c r="AP291" s="542"/>
      <c r="AQ291" s="542"/>
      <c r="AR291" s="542"/>
      <c r="AS291" s="542"/>
      <c r="AT291" s="542"/>
      <c r="AU291" s="542"/>
      <c r="AV291" s="542"/>
      <c r="AW291" s="542"/>
      <c r="AX291" s="542"/>
      <c r="AY291" s="542"/>
      <c r="AZ291" s="542"/>
      <c r="BA291" s="542"/>
      <c r="BB291" s="542"/>
      <c r="BC291" s="542"/>
      <c r="BD291" s="542"/>
      <c r="BE291" s="542"/>
      <c r="BF291" s="542"/>
      <c r="BG291" s="542"/>
      <c r="BH291" s="542"/>
      <c r="BI291" s="542"/>
      <c r="BJ291" s="542"/>
      <c r="BK291" s="542"/>
      <c r="BL291" s="542"/>
      <c r="BM291" s="542"/>
      <c r="BN291" s="542"/>
      <c r="BO291" s="542"/>
      <c r="BP291" s="542"/>
      <c r="BQ291" s="542"/>
      <c r="BR291" s="542"/>
      <c r="BS291" s="542"/>
      <c r="BT291" s="542"/>
      <c r="BU291" s="542"/>
      <c r="BV291" s="542"/>
      <c r="BW291" s="542"/>
      <c r="BX291" s="542"/>
      <c r="BY291" s="542"/>
      <c r="BZ291" s="542"/>
      <c r="CA291" s="542"/>
      <c r="CB291" s="542"/>
      <c r="CC291" s="542"/>
      <c r="CD291" s="542"/>
    </row>
    <row r="292" spans="1:82" ht="17.399999999999999" x14ac:dyDescent="0.3">
      <c r="A292" s="545"/>
      <c r="B292" s="542"/>
      <c r="C292" s="542"/>
      <c r="D292" s="568"/>
      <c r="E292" s="542"/>
      <c r="F292" s="542"/>
      <c r="G292" s="567"/>
      <c r="H292" s="567"/>
      <c r="I292" s="542"/>
      <c r="J292" s="542"/>
      <c r="K292" s="542"/>
      <c r="L292" s="542"/>
      <c r="M292" s="542"/>
      <c r="N292" s="542"/>
      <c r="O292" s="542"/>
      <c r="P292" s="542"/>
      <c r="Q292" s="542"/>
      <c r="R292" s="542"/>
      <c r="S292" s="542"/>
      <c r="T292" s="542"/>
      <c r="U292" s="542"/>
      <c r="V292" s="542"/>
      <c r="W292" s="542"/>
      <c r="X292" s="542"/>
      <c r="Y292" s="542"/>
      <c r="Z292" s="542"/>
      <c r="AA292" s="542"/>
      <c r="AB292" s="542"/>
      <c r="AC292" s="542"/>
      <c r="AD292" s="542"/>
      <c r="AE292" s="542"/>
      <c r="AF292" s="542"/>
      <c r="AG292" s="542"/>
      <c r="AH292" s="542"/>
      <c r="AI292" s="542"/>
      <c r="AJ292" s="542"/>
      <c r="AK292" s="542"/>
      <c r="AL292" s="542"/>
      <c r="AM292" s="542"/>
      <c r="AN292" s="542"/>
      <c r="AO292" s="568"/>
      <c r="AP292" s="542"/>
      <c r="AQ292" s="542"/>
      <c r="AR292" s="542"/>
      <c r="AS292" s="542"/>
      <c r="AT292" s="542"/>
      <c r="AU292" s="542"/>
      <c r="AV292" s="542"/>
      <c r="AW292" s="542"/>
      <c r="AX292" s="542"/>
      <c r="AY292" s="542"/>
      <c r="AZ292" s="542"/>
      <c r="BA292" s="542"/>
      <c r="BB292" s="542"/>
      <c r="BC292" s="542"/>
      <c r="BD292" s="542"/>
      <c r="BE292" s="542"/>
      <c r="BF292" s="542"/>
      <c r="BG292" s="542"/>
      <c r="BH292" s="542"/>
      <c r="BI292" s="542"/>
      <c r="BJ292" s="542"/>
      <c r="BK292" s="542"/>
      <c r="BL292" s="542"/>
      <c r="BM292" s="542"/>
      <c r="BN292" s="542"/>
      <c r="BO292" s="542"/>
      <c r="BP292" s="542"/>
      <c r="BQ292" s="542"/>
      <c r="BR292" s="542"/>
      <c r="BS292" s="542"/>
      <c r="BT292" s="542"/>
      <c r="BU292" s="542"/>
      <c r="BV292" s="542"/>
      <c r="BW292" s="542"/>
      <c r="BX292" s="542"/>
      <c r="BY292" s="542"/>
      <c r="BZ292" s="542"/>
      <c r="CA292" s="542"/>
      <c r="CB292" s="542"/>
      <c r="CC292" s="542"/>
      <c r="CD292" s="542"/>
    </row>
    <row r="293" spans="1:82" ht="17.399999999999999" x14ac:dyDescent="0.3">
      <c r="A293" s="545"/>
      <c r="B293" s="542"/>
      <c r="C293" s="542"/>
      <c r="D293" s="568"/>
      <c r="E293" s="542"/>
      <c r="F293" s="542"/>
      <c r="G293" s="567"/>
      <c r="H293" s="567"/>
      <c r="I293" s="542"/>
      <c r="J293" s="542"/>
      <c r="K293" s="542"/>
      <c r="L293" s="542"/>
      <c r="M293" s="542"/>
      <c r="N293" s="542"/>
      <c r="O293" s="542"/>
      <c r="P293" s="542"/>
      <c r="Q293" s="542"/>
      <c r="R293" s="542"/>
      <c r="S293" s="542"/>
      <c r="T293" s="542"/>
      <c r="U293" s="542"/>
      <c r="V293" s="542"/>
      <c r="W293" s="542"/>
      <c r="X293" s="542"/>
      <c r="Y293" s="542"/>
      <c r="Z293" s="542"/>
      <c r="AA293" s="542"/>
      <c r="AB293" s="542"/>
      <c r="AC293" s="542"/>
      <c r="AD293" s="542"/>
      <c r="AE293" s="542"/>
      <c r="AF293" s="542"/>
      <c r="AG293" s="542"/>
      <c r="AH293" s="542"/>
      <c r="AI293" s="542"/>
      <c r="AJ293" s="542"/>
      <c r="AK293" s="542"/>
      <c r="AL293" s="542"/>
      <c r="AM293" s="542"/>
      <c r="AN293" s="542"/>
      <c r="AO293" s="568"/>
      <c r="AP293" s="542"/>
      <c r="AQ293" s="542"/>
      <c r="AR293" s="542"/>
      <c r="AS293" s="542"/>
      <c r="AT293" s="542"/>
      <c r="AU293" s="542"/>
      <c r="AV293" s="542"/>
      <c r="AW293" s="542"/>
      <c r="AX293" s="542"/>
      <c r="AY293" s="542"/>
      <c r="AZ293" s="542"/>
      <c r="BA293" s="542"/>
      <c r="BB293" s="542"/>
      <c r="BC293" s="542"/>
      <c r="BD293" s="542"/>
      <c r="BE293" s="542"/>
      <c r="BF293" s="542"/>
      <c r="BG293" s="542"/>
      <c r="BH293" s="542"/>
      <c r="BI293" s="542"/>
      <c r="BJ293" s="542"/>
      <c r="BK293" s="542"/>
      <c r="BL293" s="542"/>
      <c r="BM293" s="542"/>
      <c r="BN293" s="542"/>
      <c r="BO293" s="542"/>
      <c r="BP293" s="542"/>
      <c r="BQ293" s="542"/>
      <c r="BR293" s="542"/>
      <c r="BS293" s="542"/>
      <c r="BT293" s="542"/>
      <c r="BU293" s="542"/>
      <c r="BV293" s="542"/>
      <c r="BW293" s="542"/>
      <c r="BX293" s="542"/>
      <c r="BY293" s="542"/>
      <c r="BZ293" s="542"/>
      <c r="CA293" s="542"/>
      <c r="CB293" s="542"/>
      <c r="CC293" s="542"/>
      <c r="CD293" s="542"/>
    </row>
    <row r="294" spans="1:82" ht="17.399999999999999" x14ac:dyDescent="0.3">
      <c r="A294" s="545"/>
      <c r="B294" s="542"/>
      <c r="C294" s="542"/>
      <c r="D294" s="568"/>
      <c r="E294" s="542"/>
      <c r="F294" s="542"/>
      <c r="G294" s="567"/>
      <c r="H294" s="567"/>
      <c r="I294" s="542"/>
      <c r="J294" s="542"/>
      <c r="K294" s="542"/>
      <c r="L294" s="542"/>
      <c r="M294" s="542"/>
      <c r="N294" s="542"/>
      <c r="O294" s="542"/>
      <c r="P294" s="542"/>
      <c r="Q294" s="542"/>
      <c r="R294" s="542"/>
      <c r="S294" s="542"/>
      <c r="T294" s="542"/>
      <c r="U294" s="542"/>
      <c r="V294" s="542"/>
      <c r="W294" s="542"/>
      <c r="X294" s="542"/>
      <c r="Y294" s="542"/>
      <c r="Z294" s="542"/>
      <c r="AA294" s="542"/>
      <c r="AB294" s="542"/>
      <c r="AC294" s="542"/>
      <c r="AD294" s="542"/>
      <c r="AE294" s="542"/>
      <c r="AF294" s="542"/>
      <c r="AG294" s="542"/>
      <c r="AH294" s="542"/>
      <c r="AI294" s="542"/>
      <c r="AJ294" s="542"/>
      <c r="AK294" s="542"/>
      <c r="AL294" s="542"/>
      <c r="AM294" s="542"/>
      <c r="AN294" s="542"/>
      <c r="AO294" s="568"/>
      <c r="AP294" s="542"/>
      <c r="AQ294" s="542"/>
      <c r="AR294" s="542"/>
      <c r="AS294" s="542"/>
      <c r="AT294" s="542"/>
      <c r="AU294" s="542"/>
      <c r="AV294" s="542"/>
      <c r="AW294" s="542"/>
      <c r="AX294" s="542"/>
      <c r="AY294" s="542"/>
      <c r="AZ294" s="542"/>
      <c r="BA294" s="542"/>
      <c r="BB294" s="542"/>
      <c r="BC294" s="542"/>
      <c r="BD294" s="542"/>
      <c r="BE294" s="542"/>
      <c r="BF294" s="542"/>
      <c r="BG294" s="542"/>
      <c r="BH294" s="542"/>
      <c r="BI294" s="542"/>
      <c r="BJ294" s="542"/>
      <c r="BK294" s="542"/>
      <c r="BL294" s="542"/>
      <c r="BM294" s="542"/>
      <c r="BN294" s="542"/>
      <c r="BO294" s="542"/>
      <c r="BP294" s="542"/>
      <c r="BQ294" s="542"/>
      <c r="BR294" s="542"/>
      <c r="BS294" s="542"/>
      <c r="BT294" s="542"/>
      <c r="BU294" s="542"/>
      <c r="BV294" s="542"/>
      <c r="BW294" s="542"/>
      <c r="BX294" s="542"/>
      <c r="BY294" s="542"/>
      <c r="BZ294" s="542"/>
      <c r="CA294" s="542"/>
      <c r="CB294" s="542"/>
      <c r="CC294" s="542"/>
      <c r="CD294" s="542"/>
    </row>
    <row r="295" spans="1:82" ht="17.399999999999999" x14ac:dyDescent="0.3">
      <c r="A295" s="545"/>
      <c r="B295" s="542"/>
      <c r="C295" s="542"/>
      <c r="D295" s="568"/>
      <c r="E295" s="542"/>
      <c r="F295" s="542"/>
      <c r="G295" s="567"/>
      <c r="H295" s="567"/>
      <c r="I295" s="542"/>
      <c r="J295" s="542"/>
      <c r="K295" s="542"/>
      <c r="L295" s="542"/>
      <c r="M295" s="542"/>
      <c r="N295" s="542"/>
      <c r="O295" s="542"/>
      <c r="P295" s="542"/>
      <c r="Q295" s="542"/>
      <c r="R295" s="542"/>
      <c r="S295" s="542"/>
      <c r="T295" s="542"/>
      <c r="U295" s="542"/>
      <c r="V295" s="542"/>
      <c r="W295" s="542"/>
      <c r="X295" s="542"/>
      <c r="Y295" s="542"/>
      <c r="Z295" s="542"/>
      <c r="AA295" s="542"/>
      <c r="AB295" s="542"/>
      <c r="AC295" s="542"/>
      <c r="AD295" s="542"/>
      <c r="AE295" s="542"/>
      <c r="AF295" s="542"/>
      <c r="AG295" s="542"/>
      <c r="AH295" s="542"/>
      <c r="AI295" s="542"/>
      <c r="AJ295" s="542"/>
      <c r="AK295" s="542"/>
      <c r="AL295" s="542"/>
      <c r="AM295" s="542"/>
      <c r="AN295" s="542"/>
      <c r="AO295" s="568"/>
      <c r="AP295" s="542"/>
      <c r="AQ295" s="542"/>
      <c r="AR295" s="542"/>
      <c r="AS295" s="542"/>
      <c r="AT295" s="542"/>
      <c r="AU295" s="542"/>
      <c r="AV295" s="542"/>
      <c r="AW295" s="542"/>
      <c r="AX295" s="542"/>
      <c r="AY295" s="542"/>
      <c r="AZ295" s="542"/>
      <c r="BA295" s="542"/>
      <c r="BB295" s="542"/>
      <c r="BC295" s="542"/>
      <c r="BD295" s="542"/>
      <c r="BE295" s="542"/>
      <c r="BF295" s="542"/>
      <c r="BG295" s="542"/>
      <c r="BH295" s="542"/>
      <c r="BI295" s="542"/>
      <c r="BJ295" s="542"/>
      <c r="BK295" s="542"/>
      <c r="BL295" s="542"/>
      <c r="BM295" s="542"/>
      <c r="BN295" s="542"/>
      <c r="BO295" s="542"/>
      <c r="BP295" s="542"/>
      <c r="BQ295" s="542"/>
      <c r="BR295" s="542"/>
      <c r="BS295" s="542"/>
      <c r="BT295" s="542"/>
      <c r="BU295" s="542"/>
      <c r="BV295" s="542"/>
      <c r="BW295" s="542"/>
      <c r="BX295" s="542"/>
      <c r="BY295" s="542"/>
      <c r="BZ295" s="542"/>
      <c r="CA295" s="542"/>
      <c r="CB295" s="542"/>
      <c r="CC295" s="542"/>
      <c r="CD295" s="542"/>
    </row>
    <row r="296" spans="1:82" ht="17.399999999999999" x14ac:dyDescent="0.3">
      <c r="A296" s="545"/>
      <c r="B296" s="542"/>
      <c r="C296" s="542"/>
      <c r="D296" s="568"/>
      <c r="E296" s="542"/>
      <c r="F296" s="542"/>
      <c r="G296" s="567"/>
      <c r="H296" s="567"/>
      <c r="I296" s="542"/>
      <c r="J296" s="542"/>
      <c r="K296" s="542"/>
      <c r="L296" s="542"/>
      <c r="M296" s="542"/>
      <c r="N296" s="542"/>
      <c r="O296" s="542"/>
      <c r="P296" s="542"/>
      <c r="Q296" s="542"/>
      <c r="R296" s="542"/>
      <c r="S296" s="542"/>
      <c r="T296" s="542"/>
      <c r="U296" s="542"/>
      <c r="V296" s="542"/>
      <c r="W296" s="542"/>
      <c r="X296" s="542"/>
      <c r="Y296" s="542"/>
      <c r="Z296" s="542"/>
      <c r="AA296" s="542"/>
      <c r="AB296" s="542"/>
      <c r="AC296" s="542"/>
      <c r="AD296" s="542"/>
      <c r="AE296" s="542"/>
      <c r="AF296" s="542"/>
      <c r="AG296" s="542"/>
      <c r="AH296" s="542"/>
      <c r="AI296" s="542"/>
      <c r="AJ296" s="542"/>
      <c r="AK296" s="542"/>
      <c r="AL296" s="542"/>
      <c r="AM296" s="542"/>
      <c r="AN296" s="542"/>
      <c r="AO296" s="568"/>
      <c r="AP296" s="542"/>
      <c r="AQ296" s="542"/>
      <c r="AR296" s="542"/>
      <c r="AS296" s="542"/>
      <c r="AT296" s="542"/>
      <c r="AU296" s="542"/>
      <c r="AV296" s="542"/>
      <c r="AW296" s="542"/>
      <c r="AX296" s="542"/>
      <c r="AY296" s="542"/>
      <c r="AZ296" s="542"/>
      <c r="BA296" s="542"/>
      <c r="BB296" s="542"/>
      <c r="BC296" s="542"/>
      <c r="BD296" s="542"/>
      <c r="BE296" s="542"/>
      <c r="BF296" s="542"/>
      <c r="BG296" s="542"/>
      <c r="BH296" s="542"/>
      <c r="BI296" s="542"/>
      <c r="BJ296" s="542"/>
      <c r="BK296" s="542"/>
      <c r="BL296" s="542"/>
      <c r="BM296" s="542"/>
      <c r="BN296" s="542"/>
      <c r="BO296" s="542"/>
      <c r="BP296" s="542"/>
      <c r="BQ296" s="542"/>
      <c r="BR296" s="542"/>
      <c r="BS296" s="542"/>
      <c r="BT296" s="542"/>
      <c r="BU296" s="542"/>
      <c r="BV296" s="542"/>
      <c r="BW296" s="542"/>
      <c r="BX296" s="542"/>
      <c r="BY296" s="542"/>
      <c r="BZ296" s="542"/>
      <c r="CA296" s="542"/>
      <c r="CB296" s="542"/>
      <c r="CC296" s="542"/>
      <c r="CD296" s="542"/>
    </row>
    <row r="297" spans="1:82" ht="17.399999999999999" x14ac:dyDescent="0.3">
      <c r="A297" s="545"/>
      <c r="B297" s="542"/>
      <c r="C297" s="542"/>
      <c r="D297" s="568"/>
      <c r="E297" s="542"/>
      <c r="F297" s="542"/>
      <c r="G297" s="567"/>
      <c r="H297" s="567"/>
      <c r="I297" s="542"/>
      <c r="J297" s="542"/>
      <c r="K297" s="542"/>
      <c r="L297" s="542"/>
      <c r="M297" s="542"/>
      <c r="N297" s="542"/>
      <c r="O297" s="542"/>
      <c r="P297" s="542"/>
      <c r="Q297" s="542"/>
      <c r="R297" s="542"/>
      <c r="S297" s="542"/>
      <c r="T297" s="542"/>
      <c r="U297" s="542"/>
      <c r="V297" s="542"/>
      <c r="W297" s="542"/>
      <c r="X297" s="542"/>
      <c r="Y297" s="542"/>
      <c r="Z297" s="542"/>
      <c r="AA297" s="542"/>
      <c r="AB297" s="542"/>
      <c r="AC297" s="542"/>
      <c r="AD297" s="542"/>
      <c r="AE297" s="542"/>
      <c r="AF297" s="542"/>
      <c r="AG297" s="542"/>
      <c r="AH297" s="542"/>
      <c r="AI297" s="542"/>
      <c r="AJ297" s="542"/>
      <c r="AK297" s="542"/>
      <c r="AL297" s="542"/>
      <c r="AM297" s="542"/>
      <c r="AN297" s="542"/>
      <c r="AO297" s="568"/>
      <c r="AP297" s="542"/>
      <c r="AQ297" s="542"/>
      <c r="AR297" s="542"/>
      <c r="AS297" s="542"/>
      <c r="AT297" s="542"/>
      <c r="AU297" s="542"/>
      <c r="AV297" s="542"/>
      <c r="AW297" s="542"/>
      <c r="AX297" s="542"/>
      <c r="AY297" s="542"/>
      <c r="AZ297" s="542"/>
      <c r="BA297" s="542"/>
      <c r="BB297" s="542"/>
      <c r="BC297" s="542"/>
      <c r="BD297" s="542"/>
      <c r="BE297" s="542"/>
      <c r="BF297" s="542"/>
      <c r="BG297" s="542"/>
      <c r="BH297" s="542"/>
      <c r="BI297" s="542"/>
      <c r="BJ297" s="542"/>
      <c r="BK297" s="542"/>
      <c r="BL297" s="542"/>
      <c r="BM297" s="542"/>
      <c r="BN297" s="542"/>
      <c r="BO297" s="542"/>
      <c r="BP297" s="542"/>
      <c r="BQ297" s="542"/>
      <c r="BR297" s="542"/>
      <c r="BS297" s="542"/>
      <c r="BT297" s="542"/>
      <c r="BU297" s="542"/>
      <c r="BV297" s="542"/>
      <c r="BW297" s="542"/>
      <c r="BX297" s="542"/>
      <c r="BY297" s="542"/>
      <c r="BZ297" s="542"/>
      <c r="CA297" s="542"/>
      <c r="CB297" s="542"/>
      <c r="CC297" s="542"/>
      <c r="CD297" s="542"/>
    </row>
    <row r="298" spans="1:82" ht="17.399999999999999" x14ac:dyDescent="0.3">
      <c r="A298" s="545"/>
      <c r="B298" s="542"/>
      <c r="C298" s="542"/>
      <c r="D298" s="568"/>
      <c r="E298" s="542"/>
      <c r="F298" s="542"/>
      <c r="G298" s="567"/>
      <c r="H298" s="567"/>
      <c r="I298" s="542"/>
      <c r="J298" s="542"/>
      <c r="K298" s="542"/>
      <c r="L298" s="542"/>
      <c r="M298" s="542"/>
      <c r="N298" s="542"/>
      <c r="O298" s="542"/>
      <c r="P298" s="542"/>
      <c r="Q298" s="542"/>
      <c r="R298" s="542"/>
      <c r="S298" s="542"/>
      <c r="T298" s="542"/>
      <c r="U298" s="542"/>
      <c r="V298" s="542"/>
      <c r="W298" s="542"/>
      <c r="X298" s="542"/>
      <c r="Y298" s="542"/>
      <c r="Z298" s="542"/>
      <c r="AA298" s="542"/>
      <c r="AB298" s="542"/>
      <c r="AC298" s="542"/>
      <c r="AD298" s="542"/>
      <c r="AE298" s="542"/>
      <c r="AF298" s="542"/>
      <c r="AG298" s="542"/>
      <c r="AH298" s="542"/>
      <c r="AI298" s="542"/>
      <c r="AJ298" s="542"/>
      <c r="AK298" s="542"/>
      <c r="AL298" s="542"/>
      <c r="AM298" s="542"/>
      <c r="AN298" s="542"/>
      <c r="AO298" s="568"/>
      <c r="AP298" s="542"/>
      <c r="AQ298" s="542"/>
      <c r="AR298" s="542"/>
      <c r="AS298" s="542"/>
      <c r="AT298" s="542"/>
      <c r="AU298" s="542"/>
      <c r="AV298" s="542"/>
      <c r="AW298" s="542"/>
      <c r="AX298" s="542"/>
      <c r="AY298" s="542"/>
      <c r="AZ298" s="542"/>
      <c r="BA298" s="542"/>
      <c r="BB298" s="542"/>
      <c r="BC298" s="542"/>
      <c r="BD298" s="542"/>
      <c r="BE298" s="542"/>
      <c r="BF298" s="542"/>
      <c r="BG298" s="542"/>
      <c r="BH298" s="542"/>
      <c r="BI298" s="542"/>
      <c r="BJ298" s="542"/>
      <c r="BK298" s="542"/>
      <c r="BL298" s="542"/>
      <c r="BM298" s="542"/>
      <c r="BN298" s="542"/>
      <c r="BO298" s="542"/>
      <c r="BP298" s="542"/>
      <c r="BQ298" s="542"/>
      <c r="BR298" s="542"/>
      <c r="BS298" s="542"/>
      <c r="BT298" s="542"/>
      <c r="BU298" s="542"/>
      <c r="BV298" s="542"/>
      <c r="BW298" s="542"/>
      <c r="BX298" s="542"/>
      <c r="BY298" s="542"/>
      <c r="BZ298" s="542"/>
      <c r="CA298" s="542"/>
      <c r="CB298" s="542"/>
      <c r="CC298" s="542"/>
      <c r="CD298" s="542"/>
    </row>
    <row r="299" spans="1:82" ht="17.399999999999999" x14ac:dyDescent="0.3">
      <c r="A299" s="545"/>
      <c r="B299" s="542"/>
      <c r="C299" s="542"/>
      <c r="D299" s="568"/>
      <c r="E299" s="542"/>
      <c r="F299" s="542"/>
      <c r="G299" s="567"/>
      <c r="H299" s="567"/>
      <c r="I299" s="542"/>
      <c r="J299" s="542"/>
      <c r="K299" s="542"/>
      <c r="L299" s="542"/>
      <c r="M299" s="542"/>
      <c r="N299" s="542"/>
      <c r="O299" s="542"/>
      <c r="P299" s="542"/>
      <c r="Q299" s="542"/>
      <c r="R299" s="542"/>
      <c r="S299" s="542"/>
      <c r="T299" s="542"/>
      <c r="U299" s="542"/>
      <c r="V299" s="542"/>
      <c r="W299" s="542"/>
      <c r="X299" s="542"/>
      <c r="Y299" s="542"/>
      <c r="Z299" s="542"/>
      <c r="AA299" s="542"/>
      <c r="AB299" s="542"/>
      <c r="AC299" s="542"/>
      <c r="AD299" s="542"/>
      <c r="AE299" s="542"/>
      <c r="AF299" s="542"/>
      <c r="AG299" s="542"/>
      <c r="AH299" s="542"/>
      <c r="AI299" s="542"/>
      <c r="AJ299" s="542"/>
      <c r="AK299" s="542"/>
      <c r="AL299" s="542"/>
      <c r="AM299" s="542"/>
      <c r="AN299" s="542"/>
      <c r="AO299" s="568"/>
      <c r="AP299" s="542"/>
      <c r="AQ299" s="542"/>
      <c r="AR299" s="542"/>
      <c r="AS299" s="542"/>
      <c r="AT299" s="542"/>
      <c r="AU299" s="542"/>
      <c r="AV299" s="542"/>
      <c r="AW299" s="542"/>
      <c r="AX299" s="542"/>
      <c r="AY299" s="542"/>
      <c r="AZ299" s="542"/>
      <c r="BA299" s="542"/>
      <c r="BB299" s="542"/>
      <c r="BC299" s="542"/>
      <c r="BD299" s="542"/>
      <c r="BE299" s="542"/>
      <c r="BF299" s="542"/>
      <c r="BG299" s="542"/>
      <c r="BH299" s="542"/>
      <c r="BI299" s="542"/>
      <c r="BJ299" s="542"/>
      <c r="BK299" s="542"/>
      <c r="BL299" s="542"/>
      <c r="BM299" s="542"/>
      <c r="BN299" s="542"/>
      <c r="BO299" s="542"/>
      <c r="BP299" s="542"/>
      <c r="BQ299" s="542"/>
      <c r="BR299" s="542"/>
      <c r="BS299" s="542"/>
      <c r="BT299" s="542"/>
      <c r="BU299" s="542"/>
      <c r="BV299" s="542"/>
      <c r="BW299" s="542"/>
      <c r="BX299" s="542"/>
      <c r="BY299" s="542"/>
      <c r="BZ299" s="542"/>
      <c r="CA299" s="542"/>
      <c r="CB299" s="542"/>
      <c r="CC299" s="542"/>
      <c r="CD299" s="542"/>
    </row>
    <row r="300" spans="1:82" ht="17.399999999999999" x14ac:dyDescent="0.3">
      <c r="A300" s="545"/>
      <c r="B300" s="542"/>
      <c r="C300" s="542"/>
      <c r="D300" s="568"/>
      <c r="E300" s="542"/>
      <c r="F300" s="542"/>
      <c r="G300" s="567"/>
      <c r="H300" s="567"/>
      <c r="I300" s="542"/>
      <c r="J300" s="542"/>
      <c r="K300" s="542"/>
      <c r="L300" s="542"/>
      <c r="M300" s="542"/>
      <c r="N300" s="542"/>
      <c r="O300" s="542"/>
      <c r="P300" s="542"/>
      <c r="Q300" s="542"/>
      <c r="R300" s="542"/>
      <c r="S300" s="542"/>
      <c r="T300" s="542"/>
      <c r="U300" s="542"/>
      <c r="V300" s="542"/>
      <c r="W300" s="542"/>
      <c r="X300" s="542"/>
      <c r="Y300" s="542"/>
      <c r="Z300" s="542"/>
      <c r="AA300" s="542"/>
      <c r="AB300" s="542"/>
      <c r="AC300" s="542"/>
      <c r="AD300" s="542"/>
      <c r="AE300" s="542"/>
      <c r="AF300" s="542"/>
      <c r="AG300" s="542"/>
      <c r="AH300" s="542"/>
      <c r="AI300" s="542"/>
      <c r="AJ300" s="542"/>
      <c r="AK300" s="542"/>
      <c r="AL300" s="542"/>
      <c r="AM300" s="542"/>
      <c r="AN300" s="542"/>
      <c r="AO300" s="568"/>
      <c r="AP300" s="542"/>
      <c r="AQ300" s="542"/>
      <c r="AR300" s="542"/>
      <c r="AS300" s="542"/>
      <c r="AT300" s="542"/>
      <c r="AU300" s="542"/>
      <c r="AV300" s="542"/>
      <c r="AW300" s="542"/>
      <c r="AX300" s="542"/>
      <c r="AY300" s="542"/>
      <c r="AZ300" s="542"/>
      <c r="BA300" s="542"/>
      <c r="BB300" s="542"/>
      <c r="BC300" s="542"/>
      <c r="BD300" s="542"/>
      <c r="BE300" s="542"/>
      <c r="BF300" s="542"/>
      <c r="BG300" s="542"/>
      <c r="BH300" s="542"/>
      <c r="BI300" s="542"/>
      <c r="BJ300" s="542"/>
      <c r="BK300" s="542"/>
      <c r="BL300" s="542"/>
      <c r="BM300" s="542"/>
      <c r="BN300" s="542"/>
      <c r="BO300" s="542"/>
      <c r="BP300" s="542"/>
      <c r="BQ300" s="542"/>
      <c r="BR300" s="542"/>
      <c r="BS300" s="542"/>
      <c r="BT300" s="542"/>
      <c r="BU300" s="542"/>
      <c r="BV300" s="542"/>
      <c r="BW300" s="542"/>
      <c r="BX300" s="542"/>
      <c r="BY300" s="542"/>
      <c r="BZ300" s="542"/>
      <c r="CA300" s="542"/>
      <c r="CB300" s="542"/>
      <c r="CC300" s="542"/>
      <c r="CD300" s="542"/>
    </row>
    <row r="301" spans="1:82" ht="17.399999999999999" x14ac:dyDescent="0.3">
      <c r="A301" s="545"/>
      <c r="B301" s="542"/>
      <c r="C301" s="542"/>
      <c r="D301" s="568"/>
      <c r="E301" s="542"/>
      <c r="F301" s="542"/>
      <c r="G301" s="567"/>
      <c r="H301" s="567"/>
      <c r="I301" s="542"/>
      <c r="J301" s="542"/>
      <c r="K301" s="542"/>
      <c r="L301" s="542"/>
      <c r="M301" s="542"/>
      <c r="N301" s="542"/>
      <c r="O301" s="542"/>
      <c r="P301" s="542"/>
      <c r="Q301" s="542"/>
      <c r="R301" s="542"/>
      <c r="S301" s="542"/>
      <c r="T301" s="542"/>
      <c r="U301" s="542"/>
      <c r="V301" s="542"/>
      <c r="W301" s="542"/>
      <c r="X301" s="542"/>
      <c r="Y301" s="542"/>
      <c r="Z301" s="542"/>
      <c r="AA301" s="542"/>
      <c r="AB301" s="542"/>
      <c r="AC301" s="542"/>
      <c r="AD301" s="542"/>
      <c r="AE301" s="542"/>
      <c r="AF301" s="542"/>
      <c r="AG301" s="542"/>
      <c r="AH301" s="542"/>
      <c r="AI301" s="542"/>
      <c r="AJ301" s="542"/>
      <c r="AK301" s="542"/>
      <c r="AL301" s="542"/>
      <c r="AM301" s="542"/>
      <c r="AN301" s="542"/>
      <c r="AO301" s="568"/>
      <c r="AP301" s="542"/>
      <c r="AQ301" s="542"/>
      <c r="AR301" s="542"/>
      <c r="AS301" s="542"/>
      <c r="AT301" s="542"/>
      <c r="AU301" s="542"/>
      <c r="AV301" s="542"/>
      <c r="AW301" s="542"/>
      <c r="AX301" s="542"/>
      <c r="AY301" s="542"/>
      <c r="AZ301" s="542"/>
      <c r="BA301" s="542"/>
      <c r="BB301" s="542"/>
      <c r="BC301" s="542"/>
      <c r="BD301" s="542"/>
      <c r="BE301" s="542"/>
      <c r="BF301" s="542"/>
      <c r="BG301" s="542"/>
      <c r="BH301" s="542"/>
      <c r="BI301" s="542"/>
      <c r="BJ301" s="542"/>
      <c r="BK301" s="542"/>
      <c r="BL301" s="542"/>
      <c r="BM301" s="542"/>
      <c r="BN301" s="542"/>
      <c r="BO301" s="542"/>
      <c r="BP301" s="542"/>
      <c r="BQ301" s="542"/>
      <c r="BR301" s="542"/>
      <c r="BS301" s="542"/>
      <c r="BT301" s="542"/>
      <c r="BU301" s="542"/>
      <c r="BV301" s="542"/>
      <c r="BW301" s="542"/>
      <c r="BX301" s="542"/>
      <c r="BY301" s="542"/>
      <c r="BZ301" s="542"/>
      <c r="CA301" s="542"/>
      <c r="CB301" s="542"/>
      <c r="CC301" s="542"/>
      <c r="CD301" s="542"/>
    </row>
    <row r="302" spans="1:82" ht="17.399999999999999" x14ac:dyDescent="0.3">
      <c r="A302" s="545"/>
      <c r="B302" s="542"/>
      <c r="C302" s="542"/>
      <c r="D302" s="568"/>
      <c r="E302" s="542"/>
      <c r="F302" s="542"/>
      <c r="G302" s="567"/>
      <c r="H302" s="567"/>
      <c r="I302" s="542"/>
      <c r="J302" s="542"/>
      <c r="K302" s="542"/>
      <c r="L302" s="542"/>
      <c r="M302" s="542"/>
      <c r="N302" s="542"/>
      <c r="O302" s="542"/>
      <c r="P302" s="542"/>
      <c r="Q302" s="542"/>
      <c r="R302" s="542"/>
      <c r="S302" s="542"/>
      <c r="T302" s="542"/>
      <c r="U302" s="542"/>
      <c r="V302" s="542"/>
      <c r="W302" s="542"/>
      <c r="X302" s="542"/>
      <c r="Y302" s="542"/>
      <c r="Z302" s="542"/>
      <c r="AA302" s="542"/>
      <c r="AB302" s="542"/>
      <c r="AC302" s="542"/>
      <c r="AD302" s="542"/>
      <c r="AE302" s="542"/>
      <c r="AF302" s="542"/>
      <c r="AG302" s="542"/>
      <c r="AH302" s="542"/>
      <c r="AI302" s="542"/>
      <c r="AJ302" s="542"/>
      <c r="AK302" s="542"/>
      <c r="AL302" s="542"/>
      <c r="AM302" s="542"/>
      <c r="AN302" s="542"/>
      <c r="AO302" s="568"/>
      <c r="AP302" s="542"/>
      <c r="AQ302" s="542"/>
      <c r="AR302" s="542"/>
      <c r="AS302" s="542"/>
      <c r="AT302" s="542"/>
      <c r="AU302" s="542"/>
      <c r="AV302" s="542"/>
      <c r="AW302" s="542"/>
      <c r="AX302" s="542"/>
      <c r="AY302" s="542"/>
      <c r="AZ302" s="542"/>
      <c r="BA302" s="542"/>
      <c r="BB302" s="542"/>
      <c r="BC302" s="542"/>
      <c r="BD302" s="542"/>
      <c r="BE302" s="542"/>
      <c r="BF302" s="542"/>
      <c r="BG302" s="542"/>
      <c r="BH302" s="542"/>
      <c r="BI302" s="542"/>
      <c r="BJ302" s="542"/>
      <c r="BK302" s="542"/>
      <c r="BL302" s="542"/>
      <c r="BM302" s="542"/>
      <c r="BN302" s="542"/>
      <c r="BO302" s="542"/>
      <c r="BP302" s="542"/>
      <c r="BQ302" s="542"/>
      <c r="BR302" s="542"/>
      <c r="BS302" s="542"/>
      <c r="BT302" s="542"/>
      <c r="BU302" s="542"/>
      <c r="BV302" s="542"/>
      <c r="BW302" s="542"/>
      <c r="BX302" s="542"/>
      <c r="BY302" s="542"/>
      <c r="BZ302" s="542"/>
      <c r="CA302" s="542"/>
      <c r="CB302" s="542"/>
      <c r="CC302" s="542"/>
      <c r="CD302" s="542"/>
    </row>
    <row r="303" spans="1:82" ht="17.399999999999999" x14ac:dyDescent="0.3">
      <c r="A303" s="545"/>
      <c r="B303" s="542"/>
      <c r="C303" s="542"/>
      <c r="D303" s="568"/>
      <c r="E303" s="542"/>
      <c r="F303" s="542"/>
      <c r="G303" s="567"/>
      <c r="H303" s="567"/>
      <c r="I303" s="542"/>
      <c r="J303" s="542"/>
      <c r="K303" s="542"/>
      <c r="L303" s="542"/>
      <c r="M303" s="542"/>
      <c r="N303" s="542"/>
      <c r="O303" s="542"/>
      <c r="P303" s="542"/>
      <c r="Q303" s="542"/>
      <c r="R303" s="542"/>
      <c r="S303" s="542"/>
      <c r="T303" s="542"/>
      <c r="U303" s="542"/>
      <c r="V303" s="542"/>
      <c r="W303" s="542"/>
      <c r="X303" s="542"/>
      <c r="Y303" s="542"/>
      <c r="Z303" s="542"/>
      <c r="AA303" s="542"/>
      <c r="AB303" s="542"/>
      <c r="AC303" s="542"/>
      <c r="AD303" s="542"/>
      <c r="AE303" s="542"/>
      <c r="AF303" s="542"/>
      <c r="AG303" s="542"/>
      <c r="AH303" s="542"/>
      <c r="AI303" s="542"/>
      <c r="AJ303" s="542"/>
      <c r="AK303" s="542"/>
      <c r="AL303" s="542"/>
      <c r="AM303" s="542"/>
      <c r="AN303" s="542"/>
      <c r="AO303" s="568"/>
      <c r="AP303" s="542"/>
      <c r="AQ303" s="542"/>
      <c r="AR303" s="542"/>
      <c r="AS303" s="542"/>
      <c r="AT303" s="542"/>
      <c r="AU303" s="542"/>
      <c r="AV303" s="542"/>
      <c r="AW303" s="542"/>
      <c r="AX303" s="542"/>
      <c r="AY303" s="542"/>
      <c r="AZ303" s="542"/>
      <c r="BA303" s="542"/>
      <c r="BB303" s="542"/>
      <c r="BC303" s="542"/>
      <c r="BD303" s="542"/>
      <c r="BE303" s="542"/>
      <c r="BF303" s="542"/>
      <c r="BG303" s="542"/>
      <c r="BH303" s="542"/>
      <c r="BI303" s="542"/>
      <c r="BJ303" s="542"/>
      <c r="BK303" s="542"/>
      <c r="BL303" s="542"/>
      <c r="BM303" s="542"/>
      <c r="BN303" s="542"/>
      <c r="BO303" s="542"/>
      <c r="BP303" s="542"/>
      <c r="BQ303" s="542"/>
      <c r="BR303" s="542"/>
      <c r="BS303" s="542"/>
      <c r="BT303" s="542"/>
      <c r="BU303" s="542"/>
      <c r="BV303" s="542"/>
      <c r="BW303" s="542"/>
      <c r="BX303" s="542"/>
      <c r="BY303" s="542"/>
      <c r="BZ303" s="542"/>
      <c r="CA303" s="542"/>
      <c r="CB303" s="542"/>
      <c r="CC303" s="542"/>
      <c r="CD303" s="542"/>
    </row>
    <row r="304" spans="1:82" ht="17.399999999999999" x14ac:dyDescent="0.3">
      <c r="A304" s="545"/>
      <c r="B304" s="542"/>
      <c r="C304" s="542"/>
      <c r="D304" s="568"/>
      <c r="E304" s="542"/>
      <c r="F304" s="542"/>
      <c r="G304" s="567"/>
      <c r="H304" s="567"/>
      <c r="I304" s="542"/>
      <c r="J304" s="542"/>
      <c r="K304" s="542"/>
      <c r="L304" s="542"/>
      <c r="M304" s="542"/>
      <c r="N304" s="542"/>
      <c r="O304" s="542"/>
      <c r="P304" s="542"/>
      <c r="Q304" s="542"/>
      <c r="R304" s="542"/>
      <c r="S304" s="542"/>
      <c r="T304" s="542"/>
      <c r="U304" s="542"/>
      <c r="V304" s="542"/>
      <c r="W304" s="542"/>
      <c r="X304" s="542"/>
      <c r="Y304" s="542"/>
      <c r="Z304" s="542"/>
      <c r="AA304" s="542"/>
      <c r="AB304" s="542"/>
      <c r="AC304" s="542"/>
      <c r="AD304" s="542"/>
      <c r="AE304" s="542"/>
      <c r="AF304" s="542"/>
      <c r="AG304" s="542"/>
      <c r="AH304" s="542"/>
      <c r="AI304" s="542"/>
      <c r="AJ304" s="542"/>
      <c r="AK304" s="542"/>
      <c r="AL304" s="542"/>
      <c r="AM304" s="542"/>
      <c r="AN304" s="542"/>
      <c r="AO304" s="568"/>
      <c r="AP304" s="542"/>
      <c r="AQ304" s="542"/>
      <c r="AR304" s="542"/>
      <c r="AS304" s="542"/>
      <c r="AT304" s="542"/>
      <c r="AU304" s="542"/>
      <c r="AV304" s="542"/>
      <c r="AW304" s="542"/>
      <c r="AX304" s="542"/>
      <c r="AY304" s="542"/>
      <c r="AZ304" s="542"/>
      <c r="BA304" s="542"/>
      <c r="BB304" s="542"/>
      <c r="BC304" s="542"/>
      <c r="BD304" s="542"/>
      <c r="BE304" s="542"/>
      <c r="BF304" s="542"/>
      <c r="BG304" s="542"/>
      <c r="BH304" s="542"/>
      <c r="BI304" s="542"/>
      <c r="BJ304" s="542"/>
      <c r="BK304" s="542"/>
      <c r="BL304" s="542"/>
      <c r="BM304" s="542"/>
      <c r="BN304" s="542"/>
      <c r="BO304" s="542"/>
      <c r="BP304" s="542"/>
      <c r="BQ304" s="542"/>
      <c r="BR304" s="542"/>
      <c r="BS304" s="542"/>
      <c r="BT304" s="542"/>
      <c r="BU304" s="542"/>
      <c r="BV304" s="542"/>
      <c r="BW304" s="542"/>
      <c r="BX304" s="542"/>
      <c r="BY304" s="542"/>
      <c r="BZ304" s="542"/>
      <c r="CA304" s="542"/>
      <c r="CB304" s="542"/>
      <c r="CC304" s="542"/>
      <c r="CD304" s="542"/>
    </row>
    <row r="305" spans="1:82" ht="17.399999999999999" x14ac:dyDescent="0.3">
      <c r="A305" s="545"/>
      <c r="B305" s="542"/>
      <c r="C305" s="542"/>
      <c r="D305" s="568"/>
      <c r="E305" s="542"/>
      <c r="F305" s="542"/>
      <c r="G305" s="567"/>
      <c r="H305" s="567"/>
      <c r="I305" s="542"/>
      <c r="J305" s="542"/>
      <c r="K305" s="542"/>
      <c r="L305" s="542"/>
      <c r="M305" s="542"/>
      <c r="N305" s="542"/>
      <c r="O305" s="542"/>
      <c r="P305" s="542"/>
      <c r="Q305" s="542"/>
      <c r="R305" s="542"/>
      <c r="S305" s="542"/>
      <c r="T305" s="542"/>
      <c r="U305" s="542"/>
      <c r="V305" s="542"/>
      <c r="W305" s="542"/>
      <c r="X305" s="542"/>
      <c r="Y305" s="542"/>
      <c r="Z305" s="542"/>
      <c r="AA305" s="542"/>
      <c r="AB305" s="542"/>
      <c r="AC305" s="542"/>
      <c r="AD305" s="542"/>
      <c r="AE305" s="542"/>
      <c r="AF305" s="542"/>
      <c r="AG305" s="542"/>
      <c r="AH305" s="542"/>
      <c r="AI305" s="542"/>
      <c r="AJ305" s="542"/>
      <c r="AK305" s="542"/>
      <c r="AL305" s="542"/>
      <c r="AM305" s="542"/>
      <c r="AN305" s="542"/>
      <c r="AO305" s="568"/>
      <c r="AP305" s="542"/>
      <c r="AQ305" s="542"/>
      <c r="AR305" s="542"/>
      <c r="AS305" s="542"/>
      <c r="AT305" s="542"/>
      <c r="AU305" s="542"/>
      <c r="AV305" s="542"/>
      <c r="AW305" s="542"/>
      <c r="AX305" s="542"/>
      <c r="AY305" s="542"/>
      <c r="AZ305" s="542"/>
      <c r="BA305" s="542"/>
      <c r="BB305" s="542"/>
      <c r="BC305" s="542"/>
      <c r="BD305" s="542"/>
      <c r="BE305" s="542"/>
      <c r="BF305" s="542"/>
      <c r="BG305" s="542"/>
      <c r="BH305" s="542"/>
      <c r="BI305" s="542"/>
      <c r="BJ305" s="542"/>
      <c r="BK305" s="542"/>
      <c r="BL305" s="542"/>
      <c r="BM305" s="542"/>
      <c r="BN305" s="542"/>
      <c r="BO305" s="542"/>
      <c r="BP305" s="542"/>
      <c r="BQ305" s="542"/>
      <c r="BR305" s="542"/>
      <c r="BS305" s="542"/>
      <c r="BT305" s="542"/>
      <c r="BU305" s="542"/>
      <c r="BV305" s="542"/>
      <c r="BW305" s="542"/>
      <c r="BX305" s="542"/>
      <c r="BY305" s="542"/>
      <c r="BZ305" s="542"/>
      <c r="CA305" s="542"/>
      <c r="CB305" s="542"/>
      <c r="CC305" s="542"/>
      <c r="CD305" s="542"/>
    </row>
    <row r="306" spans="1:82" ht="17.399999999999999" x14ac:dyDescent="0.3">
      <c r="A306" s="545"/>
      <c r="B306" s="542"/>
      <c r="C306" s="542"/>
      <c r="D306" s="568"/>
      <c r="E306" s="542"/>
      <c r="F306" s="542"/>
      <c r="G306" s="567"/>
      <c r="H306" s="567"/>
      <c r="I306" s="542"/>
      <c r="J306" s="542"/>
      <c r="K306" s="542"/>
      <c r="L306" s="542"/>
      <c r="M306" s="542"/>
      <c r="N306" s="542"/>
      <c r="O306" s="542"/>
      <c r="P306" s="542"/>
      <c r="Q306" s="542"/>
      <c r="R306" s="542"/>
      <c r="S306" s="542"/>
      <c r="T306" s="542"/>
      <c r="U306" s="542"/>
      <c r="V306" s="542"/>
      <c r="W306" s="542"/>
      <c r="X306" s="542"/>
      <c r="Y306" s="542"/>
      <c r="Z306" s="542"/>
      <c r="AA306" s="542"/>
      <c r="AB306" s="542"/>
      <c r="AC306" s="542"/>
      <c r="AD306" s="542"/>
      <c r="AE306" s="542"/>
      <c r="AF306" s="542"/>
      <c r="AG306" s="542"/>
      <c r="AH306" s="542"/>
      <c r="AI306" s="542"/>
      <c r="AJ306" s="542"/>
      <c r="AK306" s="542"/>
      <c r="AL306" s="542"/>
      <c r="AM306" s="542"/>
      <c r="AN306" s="542"/>
      <c r="AO306" s="568"/>
      <c r="AP306" s="542"/>
      <c r="AQ306" s="542"/>
      <c r="AR306" s="542"/>
      <c r="AS306" s="542"/>
      <c r="AT306" s="542"/>
      <c r="AU306" s="542"/>
      <c r="AV306" s="542"/>
      <c r="AW306" s="542"/>
      <c r="AX306" s="542"/>
      <c r="AY306" s="542"/>
      <c r="AZ306" s="542"/>
      <c r="BA306" s="542"/>
      <c r="BB306" s="542"/>
      <c r="BC306" s="542"/>
      <c r="BD306" s="542"/>
      <c r="BE306" s="542"/>
      <c r="BF306" s="542"/>
      <c r="BG306" s="542"/>
      <c r="BH306" s="542"/>
      <c r="BI306" s="542"/>
      <c r="BJ306" s="542"/>
      <c r="BK306" s="542"/>
      <c r="BL306" s="542"/>
      <c r="BM306" s="542"/>
      <c r="BN306" s="542"/>
      <c r="BO306" s="542"/>
      <c r="BP306" s="542"/>
      <c r="BQ306" s="542"/>
      <c r="BR306" s="542"/>
      <c r="BS306" s="542"/>
      <c r="BT306" s="542"/>
      <c r="BU306" s="542"/>
      <c r="BV306" s="542"/>
      <c r="BW306" s="542"/>
      <c r="BX306" s="542"/>
      <c r="BY306" s="542"/>
      <c r="BZ306" s="542"/>
      <c r="CA306" s="542"/>
      <c r="CB306" s="542"/>
      <c r="CC306" s="542"/>
      <c r="CD306" s="542"/>
    </row>
    <row r="307" spans="1:82" ht="17.399999999999999" x14ac:dyDescent="0.3">
      <c r="A307" s="545"/>
      <c r="B307" s="542"/>
      <c r="C307" s="542"/>
      <c r="D307" s="568"/>
      <c r="E307" s="542"/>
      <c r="F307" s="542"/>
      <c r="G307" s="567"/>
      <c r="H307" s="567"/>
      <c r="I307" s="542"/>
      <c r="J307" s="542"/>
      <c r="K307" s="542"/>
      <c r="L307" s="542"/>
      <c r="M307" s="542"/>
      <c r="N307" s="542"/>
      <c r="O307" s="542"/>
      <c r="P307" s="542"/>
      <c r="Q307" s="542"/>
      <c r="R307" s="542"/>
      <c r="S307" s="542"/>
      <c r="T307" s="542"/>
      <c r="U307" s="542"/>
      <c r="V307" s="542"/>
      <c r="W307" s="542"/>
      <c r="X307" s="542"/>
      <c r="Y307" s="542"/>
      <c r="Z307" s="542"/>
      <c r="AA307" s="542"/>
      <c r="AB307" s="542"/>
      <c r="AC307" s="542"/>
      <c r="AD307" s="542"/>
      <c r="AE307" s="542"/>
      <c r="AF307" s="542"/>
      <c r="AG307" s="542"/>
      <c r="AH307" s="542"/>
      <c r="AI307" s="542"/>
      <c r="AJ307" s="542"/>
      <c r="AK307" s="542"/>
      <c r="AL307" s="542"/>
      <c r="AM307" s="542"/>
      <c r="AN307" s="542"/>
      <c r="AO307" s="568"/>
      <c r="AP307" s="542"/>
      <c r="AQ307" s="542"/>
      <c r="AR307" s="542"/>
      <c r="AS307" s="542"/>
      <c r="AT307" s="542"/>
      <c r="AU307" s="542"/>
      <c r="AV307" s="542"/>
      <c r="AW307" s="542"/>
      <c r="AX307" s="542"/>
      <c r="AY307" s="542"/>
      <c r="AZ307" s="542"/>
      <c r="BA307" s="542"/>
      <c r="BB307" s="542"/>
      <c r="BC307" s="542"/>
      <c r="BD307" s="542"/>
      <c r="BE307" s="542"/>
      <c r="BF307" s="542"/>
      <c r="BG307" s="542"/>
      <c r="BH307" s="542"/>
      <c r="BI307" s="542"/>
      <c r="BJ307" s="542"/>
      <c r="BK307" s="542"/>
      <c r="BL307" s="542"/>
      <c r="BM307" s="542"/>
      <c r="BN307" s="542"/>
      <c r="BO307" s="542"/>
      <c r="BP307" s="542"/>
      <c r="BQ307" s="542"/>
      <c r="BR307" s="542"/>
      <c r="BS307" s="542"/>
      <c r="BT307" s="542"/>
      <c r="BU307" s="542"/>
      <c r="BV307" s="542"/>
      <c r="BW307" s="542"/>
      <c r="BX307" s="542"/>
      <c r="BY307" s="542"/>
      <c r="BZ307" s="542"/>
      <c r="CA307" s="542"/>
      <c r="CB307" s="542"/>
      <c r="CC307" s="542"/>
      <c r="CD307" s="542"/>
    </row>
    <row r="308" spans="1:82" ht="17.399999999999999" x14ac:dyDescent="0.3">
      <c r="A308" s="545"/>
      <c r="B308" s="542"/>
      <c r="C308" s="542"/>
      <c r="D308" s="568"/>
      <c r="E308" s="542"/>
      <c r="F308" s="542"/>
      <c r="G308" s="567"/>
      <c r="H308" s="567"/>
      <c r="I308" s="542"/>
      <c r="J308" s="542"/>
      <c r="K308" s="542"/>
      <c r="L308" s="542"/>
      <c r="M308" s="542"/>
      <c r="N308" s="542"/>
      <c r="O308" s="542"/>
      <c r="P308" s="542"/>
      <c r="Q308" s="542"/>
      <c r="R308" s="542"/>
      <c r="S308" s="542"/>
      <c r="T308" s="542"/>
      <c r="U308" s="542"/>
      <c r="V308" s="542"/>
      <c r="W308" s="542"/>
      <c r="X308" s="542"/>
      <c r="Y308" s="542"/>
      <c r="Z308" s="542"/>
      <c r="AA308" s="542"/>
      <c r="AB308" s="542"/>
      <c r="AC308" s="542"/>
      <c r="AD308" s="542"/>
      <c r="AE308" s="542"/>
      <c r="AF308" s="542"/>
      <c r="AG308" s="542"/>
      <c r="AH308" s="542"/>
      <c r="AI308" s="542"/>
      <c r="AJ308" s="542"/>
      <c r="AK308" s="542"/>
      <c r="AL308" s="542"/>
      <c r="AM308" s="542"/>
      <c r="AN308" s="542"/>
      <c r="AO308" s="568"/>
      <c r="AP308" s="542"/>
      <c r="AQ308" s="542"/>
      <c r="AR308" s="542"/>
      <c r="AS308" s="542"/>
      <c r="AT308" s="542"/>
      <c r="AU308" s="542"/>
      <c r="AV308" s="542"/>
      <c r="AW308" s="542"/>
      <c r="AX308" s="542"/>
      <c r="AY308" s="542"/>
      <c r="AZ308" s="542"/>
      <c r="BA308" s="542"/>
      <c r="BB308" s="542"/>
      <c r="BC308" s="542"/>
      <c r="BD308" s="542"/>
      <c r="BE308" s="542"/>
      <c r="BF308" s="542"/>
      <c r="BG308" s="542"/>
      <c r="BH308" s="542"/>
      <c r="BI308" s="542"/>
      <c r="BJ308" s="542"/>
      <c r="BK308" s="542"/>
      <c r="BL308" s="542"/>
      <c r="BM308" s="542"/>
      <c r="BN308" s="542"/>
      <c r="BO308" s="542"/>
      <c r="BP308" s="542"/>
      <c r="BQ308" s="542"/>
      <c r="BR308" s="542"/>
      <c r="BS308" s="542"/>
      <c r="BT308" s="542"/>
      <c r="BU308" s="542"/>
      <c r="BV308" s="542"/>
      <c r="BW308" s="542"/>
      <c r="BX308" s="542"/>
      <c r="BY308" s="542"/>
      <c r="BZ308" s="542"/>
      <c r="CA308" s="542"/>
      <c r="CB308" s="542"/>
      <c r="CC308" s="542"/>
      <c r="CD308" s="542"/>
    </row>
    <row r="309" spans="1:82" ht="17.399999999999999" x14ac:dyDescent="0.3">
      <c r="A309" s="545"/>
      <c r="B309" s="542"/>
      <c r="C309" s="542"/>
      <c r="D309" s="568"/>
      <c r="E309" s="542"/>
      <c r="F309" s="542"/>
      <c r="G309" s="567"/>
      <c r="H309" s="567"/>
      <c r="I309" s="542"/>
      <c r="J309" s="542"/>
      <c r="K309" s="542"/>
      <c r="L309" s="542"/>
      <c r="M309" s="542"/>
      <c r="N309" s="542"/>
      <c r="O309" s="542"/>
      <c r="P309" s="542"/>
      <c r="Q309" s="542"/>
      <c r="R309" s="542"/>
      <c r="S309" s="542"/>
      <c r="T309" s="542"/>
      <c r="U309" s="542"/>
      <c r="V309" s="542"/>
      <c r="W309" s="542"/>
      <c r="X309" s="542"/>
      <c r="Y309" s="542"/>
      <c r="Z309" s="542"/>
      <c r="AA309" s="542"/>
      <c r="AB309" s="542"/>
      <c r="AC309" s="542"/>
      <c r="AD309" s="542"/>
      <c r="AE309" s="542"/>
      <c r="AF309" s="542"/>
      <c r="AG309" s="542"/>
      <c r="AH309" s="542"/>
      <c r="AI309" s="542"/>
      <c r="AJ309" s="542"/>
      <c r="AK309" s="542"/>
      <c r="AL309" s="542"/>
      <c r="AM309" s="542"/>
      <c r="AN309" s="542"/>
      <c r="AO309" s="568"/>
      <c r="AP309" s="542"/>
      <c r="AQ309" s="542"/>
      <c r="AR309" s="542"/>
      <c r="AS309" s="542"/>
      <c r="AT309" s="542"/>
      <c r="AU309" s="542"/>
      <c r="AV309" s="542"/>
      <c r="AW309" s="542"/>
      <c r="AX309" s="542"/>
      <c r="AY309" s="542"/>
      <c r="AZ309" s="542"/>
      <c r="BA309" s="542"/>
      <c r="BB309" s="542"/>
      <c r="BC309" s="542"/>
      <c r="BD309" s="542"/>
      <c r="BE309" s="542"/>
      <c r="BF309" s="542"/>
      <c r="BG309" s="542"/>
      <c r="BH309" s="542"/>
      <c r="BI309" s="542"/>
      <c r="BJ309" s="542"/>
      <c r="BK309" s="542"/>
      <c r="BL309" s="542"/>
      <c r="BM309" s="542"/>
      <c r="BN309" s="542"/>
      <c r="BO309" s="542"/>
      <c r="BP309" s="542"/>
      <c r="BQ309" s="542"/>
      <c r="BR309" s="542"/>
      <c r="BS309" s="542"/>
      <c r="BT309" s="542"/>
      <c r="BU309" s="542"/>
      <c r="BV309" s="542"/>
      <c r="BW309" s="542"/>
      <c r="BX309" s="542"/>
      <c r="BY309" s="542"/>
      <c r="BZ309" s="542"/>
      <c r="CA309" s="542"/>
      <c r="CB309" s="542"/>
      <c r="CC309" s="542"/>
      <c r="CD309" s="542"/>
    </row>
    <row r="310" spans="1:82" ht="17.399999999999999" x14ac:dyDescent="0.3">
      <c r="A310" s="545"/>
      <c r="B310" s="542"/>
      <c r="C310" s="542"/>
      <c r="D310" s="568"/>
      <c r="E310" s="542"/>
      <c r="F310" s="542"/>
      <c r="G310" s="567"/>
      <c r="H310" s="567"/>
      <c r="I310" s="542"/>
      <c r="J310" s="542"/>
      <c r="K310" s="542"/>
      <c r="L310" s="542"/>
      <c r="M310" s="542"/>
      <c r="N310" s="542"/>
      <c r="O310" s="542"/>
      <c r="P310" s="542"/>
      <c r="Q310" s="542"/>
      <c r="R310" s="542"/>
      <c r="S310" s="542"/>
      <c r="T310" s="542"/>
      <c r="U310" s="542"/>
      <c r="V310" s="542"/>
      <c r="W310" s="542"/>
      <c r="X310" s="542"/>
      <c r="Y310" s="542"/>
      <c r="Z310" s="542"/>
      <c r="AA310" s="542"/>
      <c r="AB310" s="542"/>
      <c r="AC310" s="542"/>
      <c r="AD310" s="542"/>
      <c r="AE310" s="542"/>
      <c r="AF310" s="542"/>
      <c r="AG310" s="542"/>
      <c r="AH310" s="542"/>
      <c r="AI310" s="542"/>
      <c r="AJ310" s="542"/>
      <c r="AK310" s="542"/>
      <c r="AL310" s="542"/>
      <c r="AM310" s="542"/>
      <c r="AN310" s="542"/>
      <c r="AO310" s="568"/>
      <c r="AP310" s="542"/>
      <c r="AQ310" s="542"/>
      <c r="AR310" s="542"/>
      <c r="AS310" s="542"/>
      <c r="AT310" s="542"/>
      <c r="AU310" s="542"/>
      <c r="AV310" s="542"/>
      <c r="AW310" s="542"/>
      <c r="AX310" s="542"/>
      <c r="AY310" s="542"/>
      <c r="AZ310" s="542"/>
      <c r="BA310" s="542"/>
      <c r="BB310" s="542"/>
      <c r="BC310" s="542"/>
      <c r="BD310" s="542"/>
      <c r="BE310" s="542"/>
      <c r="BF310" s="542"/>
      <c r="BG310" s="542"/>
      <c r="BH310" s="542"/>
      <c r="BI310" s="542"/>
      <c r="BJ310" s="542"/>
      <c r="BK310" s="542"/>
      <c r="BL310" s="542"/>
      <c r="BM310" s="542"/>
      <c r="BN310" s="542"/>
      <c r="BO310" s="542"/>
      <c r="BP310" s="542"/>
      <c r="BQ310" s="542"/>
      <c r="BR310" s="542"/>
      <c r="BS310" s="542"/>
      <c r="BT310" s="542"/>
      <c r="BU310" s="542"/>
      <c r="BV310" s="542"/>
      <c r="BW310" s="542"/>
      <c r="BX310" s="542"/>
      <c r="BY310" s="542"/>
      <c r="BZ310" s="542"/>
      <c r="CA310" s="542"/>
      <c r="CB310" s="542"/>
      <c r="CC310" s="542"/>
      <c r="CD310" s="542"/>
    </row>
    <row r="311" spans="1:82" ht="17.399999999999999" x14ac:dyDescent="0.3">
      <c r="A311" s="545"/>
      <c r="B311" s="542"/>
      <c r="C311" s="542"/>
      <c r="D311" s="568"/>
      <c r="E311" s="542"/>
      <c r="F311" s="542"/>
      <c r="G311" s="567"/>
      <c r="H311" s="567"/>
      <c r="I311" s="542"/>
      <c r="J311" s="542"/>
      <c r="K311" s="542"/>
      <c r="L311" s="542"/>
      <c r="M311" s="542"/>
      <c r="N311" s="542"/>
      <c r="O311" s="542"/>
      <c r="P311" s="542"/>
      <c r="Q311" s="542"/>
      <c r="R311" s="542"/>
      <c r="S311" s="542"/>
      <c r="T311" s="542"/>
      <c r="U311" s="542"/>
      <c r="V311" s="542"/>
      <c r="W311" s="542"/>
      <c r="X311" s="542"/>
      <c r="Y311" s="542"/>
      <c r="Z311" s="542"/>
      <c r="AA311" s="542"/>
      <c r="AB311" s="542"/>
      <c r="AC311" s="542"/>
      <c r="AD311" s="542"/>
      <c r="AE311" s="542"/>
      <c r="AF311" s="542"/>
      <c r="AG311" s="542"/>
      <c r="AH311" s="542"/>
      <c r="AI311" s="542"/>
      <c r="AJ311" s="542"/>
      <c r="AK311" s="542"/>
      <c r="AL311" s="542"/>
      <c r="AM311" s="542"/>
      <c r="AN311" s="542"/>
      <c r="AO311" s="568"/>
      <c r="AP311" s="542"/>
      <c r="AQ311" s="542"/>
      <c r="AR311" s="542"/>
      <c r="AS311" s="542"/>
      <c r="AT311" s="542"/>
      <c r="AU311" s="542"/>
      <c r="AV311" s="542"/>
      <c r="AW311" s="542"/>
      <c r="AX311" s="542"/>
      <c r="AY311" s="542"/>
      <c r="AZ311" s="542"/>
      <c r="BA311" s="542"/>
      <c r="BB311" s="542"/>
      <c r="BC311" s="542"/>
      <c r="BD311" s="542"/>
      <c r="BE311" s="542"/>
      <c r="BF311" s="542"/>
      <c r="BG311" s="542"/>
      <c r="BH311" s="542"/>
      <c r="BI311" s="542"/>
      <c r="BJ311" s="542"/>
      <c r="BK311" s="542"/>
      <c r="BL311" s="542"/>
      <c r="BM311" s="542"/>
      <c r="BN311" s="542"/>
      <c r="BO311" s="542"/>
      <c r="BP311" s="542"/>
      <c r="BQ311" s="542"/>
      <c r="BR311" s="542"/>
      <c r="BS311" s="542"/>
      <c r="BT311" s="542"/>
      <c r="BU311" s="542"/>
      <c r="BV311" s="542"/>
      <c r="BW311" s="542"/>
      <c r="BX311" s="542"/>
      <c r="BY311" s="542"/>
      <c r="BZ311" s="542"/>
      <c r="CA311" s="542"/>
      <c r="CB311" s="542"/>
      <c r="CC311" s="542"/>
      <c r="CD311" s="542"/>
    </row>
    <row r="312" spans="1:82" ht="17.399999999999999" x14ac:dyDescent="0.3">
      <c r="A312" s="545"/>
      <c r="B312" s="542"/>
      <c r="C312" s="542"/>
      <c r="D312" s="568"/>
      <c r="E312" s="542"/>
      <c r="F312" s="542"/>
      <c r="G312" s="567"/>
      <c r="H312" s="567"/>
      <c r="I312" s="542"/>
      <c r="J312" s="542"/>
      <c r="K312" s="542"/>
      <c r="L312" s="542"/>
      <c r="M312" s="542"/>
      <c r="N312" s="542"/>
      <c r="O312" s="542"/>
      <c r="P312" s="542"/>
      <c r="Q312" s="542"/>
      <c r="R312" s="542"/>
      <c r="S312" s="542"/>
      <c r="T312" s="542"/>
      <c r="U312" s="542"/>
      <c r="V312" s="542"/>
      <c r="W312" s="542"/>
      <c r="X312" s="542"/>
      <c r="Y312" s="542"/>
      <c r="Z312" s="542"/>
      <c r="AA312" s="542"/>
      <c r="AB312" s="542"/>
      <c r="AC312" s="542"/>
      <c r="AD312" s="542"/>
      <c r="AE312" s="542"/>
      <c r="AF312" s="542"/>
      <c r="AG312" s="542"/>
      <c r="AH312" s="542"/>
      <c r="AI312" s="542"/>
      <c r="AJ312" s="542"/>
      <c r="AK312" s="542"/>
      <c r="AL312" s="542"/>
      <c r="AM312" s="542"/>
      <c r="AN312" s="542"/>
      <c r="AO312" s="568"/>
      <c r="AP312" s="542"/>
      <c r="AQ312" s="542"/>
      <c r="AR312" s="542"/>
      <c r="AS312" s="542"/>
      <c r="AT312" s="542"/>
      <c r="AU312" s="542"/>
      <c r="AV312" s="542"/>
      <c r="AW312" s="542"/>
      <c r="AX312" s="542"/>
      <c r="AY312" s="542"/>
      <c r="AZ312" s="542"/>
      <c r="BA312" s="542"/>
      <c r="BB312" s="542"/>
      <c r="BC312" s="542"/>
      <c r="BD312" s="542"/>
      <c r="BE312" s="542"/>
      <c r="BF312" s="542"/>
      <c r="BG312" s="542"/>
      <c r="BH312" s="542"/>
      <c r="BI312" s="542"/>
      <c r="BJ312" s="542"/>
      <c r="BK312" s="542"/>
      <c r="BL312" s="542"/>
      <c r="BM312" s="542"/>
      <c r="BN312" s="542"/>
      <c r="BO312" s="542"/>
      <c r="BP312" s="542"/>
      <c r="BQ312" s="542"/>
      <c r="BR312" s="542"/>
      <c r="BS312" s="542"/>
      <c r="BT312" s="542"/>
      <c r="BU312" s="542"/>
      <c r="BV312" s="542"/>
      <c r="BW312" s="542"/>
      <c r="BX312" s="542"/>
      <c r="BY312" s="542"/>
      <c r="BZ312" s="542"/>
      <c r="CA312" s="542"/>
      <c r="CB312" s="542"/>
      <c r="CC312" s="542"/>
      <c r="CD312" s="542"/>
    </row>
    <row r="313" spans="1:82" ht="17.399999999999999" x14ac:dyDescent="0.3">
      <c r="A313" s="545"/>
      <c r="B313" s="542"/>
      <c r="C313" s="542"/>
      <c r="D313" s="568"/>
      <c r="E313" s="542"/>
      <c r="F313" s="542"/>
      <c r="G313" s="567"/>
      <c r="H313" s="567"/>
      <c r="I313" s="542"/>
      <c r="J313" s="542"/>
      <c r="K313" s="542"/>
      <c r="L313" s="542"/>
      <c r="M313" s="542"/>
      <c r="N313" s="542"/>
      <c r="O313" s="542"/>
      <c r="P313" s="542"/>
      <c r="Q313" s="542"/>
      <c r="R313" s="542"/>
      <c r="S313" s="542"/>
      <c r="T313" s="542"/>
      <c r="U313" s="542"/>
      <c r="V313" s="542"/>
      <c r="W313" s="542"/>
      <c r="X313" s="542"/>
      <c r="Y313" s="542"/>
      <c r="Z313" s="542"/>
      <c r="AA313" s="542"/>
      <c r="AB313" s="542"/>
      <c r="AC313" s="542"/>
      <c r="AD313" s="542"/>
      <c r="AE313" s="542"/>
      <c r="AF313" s="542"/>
      <c r="AG313" s="542"/>
      <c r="AH313" s="542"/>
      <c r="AI313" s="542"/>
      <c r="AJ313" s="542"/>
      <c r="AK313" s="542"/>
      <c r="AL313" s="542"/>
      <c r="AM313" s="542"/>
      <c r="AN313" s="542"/>
      <c r="AO313" s="568"/>
      <c r="AP313" s="542"/>
      <c r="AQ313" s="542"/>
      <c r="AR313" s="542"/>
      <c r="AS313" s="542"/>
      <c r="AT313" s="542"/>
      <c r="AU313" s="542"/>
      <c r="AV313" s="542"/>
      <c r="AW313" s="542"/>
      <c r="AX313" s="542"/>
      <c r="AY313" s="542"/>
      <c r="AZ313" s="542"/>
      <c r="BA313" s="542"/>
      <c r="BB313" s="542"/>
      <c r="BC313" s="542"/>
      <c r="BD313" s="542"/>
      <c r="BE313" s="542"/>
      <c r="BF313" s="542"/>
      <c r="BG313" s="542"/>
      <c r="BH313" s="542"/>
      <c r="BI313" s="542"/>
      <c r="BJ313" s="542"/>
      <c r="BK313" s="542"/>
      <c r="BL313" s="542"/>
      <c r="BM313" s="542"/>
      <c r="BN313" s="542"/>
      <c r="BO313" s="542"/>
      <c r="BP313" s="542"/>
      <c r="BQ313" s="542"/>
      <c r="BR313" s="542"/>
      <c r="BS313" s="542"/>
      <c r="BT313" s="542"/>
      <c r="BU313" s="542"/>
      <c r="BV313" s="542"/>
      <c r="BW313" s="542"/>
      <c r="BX313" s="542"/>
      <c r="BY313" s="542"/>
      <c r="BZ313" s="542"/>
      <c r="CA313" s="542"/>
      <c r="CB313" s="542"/>
      <c r="CC313" s="542"/>
      <c r="CD313" s="542"/>
    </row>
    <row r="314" spans="1:82" ht="17.399999999999999" x14ac:dyDescent="0.3">
      <c r="A314" s="545"/>
      <c r="B314" s="542"/>
      <c r="C314" s="542"/>
      <c r="D314" s="568"/>
      <c r="E314" s="542"/>
      <c r="F314" s="542"/>
      <c r="G314" s="567"/>
      <c r="H314" s="567"/>
      <c r="I314" s="542"/>
      <c r="J314" s="542"/>
      <c r="K314" s="542"/>
      <c r="L314" s="542"/>
      <c r="M314" s="542"/>
      <c r="N314" s="542"/>
      <c r="O314" s="542"/>
      <c r="P314" s="542"/>
      <c r="Q314" s="542"/>
      <c r="R314" s="542"/>
      <c r="S314" s="542"/>
      <c r="T314" s="542"/>
      <c r="U314" s="542"/>
      <c r="V314" s="542"/>
      <c r="W314" s="542"/>
      <c r="X314" s="542"/>
      <c r="Y314" s="542"/>
      <c r="Z314" s="542"/>
      <c r="AA314" s="542"/>
      <c r="AB314" s="542"/>
      <c r="AC314" s="542"/>
      <c r="AD314" s="542"/>
      <c r="AE314" s="542"/>
      <c r="AF314" s="542"/>
      <c r="AG314" s="542"/>
      <c r="AH314" s="542"/>
      <c r="AI314" s="542"/>
      <c r="AJ314" s="542"/>
      <c r="AK314" s="542"/>
      <c r="AL314" s="542"/>
      <c r="AM314" s="542"/>
      <c r="AN314" s="542"/>
      <c r="AO314" s="568"/>
      <c r="AP314" s="542"/>
      <c r="AQ314" s="542"/>
      <c r="AR314" s="542"/>
      <c r="AS314" s="542"/>
      <c r="AT314" s="542"/>
      <c r="AU314" s="542"/>
      <c r="AV314" s="542"/>
      <c r="AW314" s="542"/>
      <c r="AX314" s="542"/>
      <c r="AY314" s="542"/>
      <c r="AZ314" s="542"/>
      <c r="BA314" s="542"/>
      <c r="BB314" s="542"/>
      <c r="BC314" s="542"/>
      <c r="BD314" s="542"/>
      <c r="BE314" s="542"/>
      <c r="BF314" s="542"/>
      <c r="BG314" s="542"/>
      <c r="BH314" s="542"/>
      <c r="BI314" s="542"/>
      <c r="BJ314" s="542"/>
      <c r="BK314" s="542"/>
      <c r="BL314" s="542"/>
      <c r="BM314" s="542"/>
      <c r="BN314" s="542"/>
      <c r="BO314" s="542"/>
      <c r="BP314" s="542"/>
      <c r="BQ314" s="542"/>
      <c r="BR314" s="542"/>
      <c r="BS314" s="542"/>
      <c r="BT314" s="542"/>
      <c r="BU314" s="542"/>
      <c r="BV314" s="542"/>
      <c r="BW314" s="542"/>
      <c r="BX314" s="542"/>
      <c r="BY314" s="542"/>
      <c r="BZ314" s="542"/>
      <c r="CA314" s="542"/>
      <c r="CB314" s="542"/>
      <c r="CC314" s="542"/>
      <c r="CD314" s="542"/>
    </row>
    <row r="315" spans="1:82" ht="17.399999999999999" x14ac:dyDescent="0.3">
      <c r="A315" s="545"/>
      <c r="B315" s="542"/>
      <c r="C315" s="542"/>
      <c r="D315" s="568"/>
      <c r="E315" s="542"/>
      <c r="F315" s="542"/>
      <c r="G315" s="567"/>
      <c r="H315" s="567"/>
      <c r="I315" s="542"/>
      <c r="J315" s="542"/>
      <c r="K315" s="542"/>
      <c r="L315" s="542"/>
      <c r="M315" s="542"/>
      <c r="N315" s="542"/>
      <c r="O315" s="542"/>
      <c r="P315" s="542"/>
      <c r="Q315" s="542"/>
      <c r="R315" s="542"/>
      <c r="S315" s="542"/>
      <c r="T315" s="542"/>
      <c r="U315" s="542"/>
      <c r="V315" s="542"/>
      <c r="W315" s="542"/>
      <c r="X315" s="542"/>
      <c r="Y315" s="542"/>
      <c r="Z315" s="542"/>
      <c r="AA315" s="542"/>
      <c r="AB315" s="542"/>
      <c r="AC315" s="542"/>
      <c r="AD315" s="542"/>
      <c r="AE315" s="542"/>
      <c r="AF315" s="542"/>
      <c r="AG315" s="542"/>
      <c r="AH315" s="542"/>
      <c r="AI315" s="542"/>
      <c r="AJ315" s="542"/>
      <c r="AK315" s="542"/>
      <c r="AL315" s="542"/>
      <c r="AM315" s="542"/>
      <c r="AN315" s="542"/>
      <c r="AO315" s="568"/>
      <c r="AP315" s="542"/>
      <c r="AQ315" s="542"/>
      <c r="AR315" s="542"/>
      <c r="AS315" s="542"/>
      <c r="AT315" s="542"/>
      <c r="AU315" s="542"/>
      <c r="AV315" s="542"/>
      <c r="AW315" s="542"/>
      <c r="AX315" s="542"/>
      <c r="AY315" s="542"/>
      <c r="AZ315" s="542"/>
      <c r="BA315" s="542"/>
      <c r="BB315" s="542"/>
      <c r="BC315" s="542"/>
      <c r="BD315" s="542"/>
      <c r="BE315" s="542"/>
      <c r="BF315" s="542"/>
      <c r="BG315" s="542"/>
      <c r="BH315" s="542"/>
      <c r="BI315" s="542"/>
      <c r="BJ315" s="542"/>
      <c r="BK315" s="542"/>
      <c r="BL315" s="542"/>
      <c r="BM315" s="542"/>
      <c r="BN315" s="542"/>
      <c r="BO315" s="542"/>
      <c r="BP315" s="542"/>
      <c r="BQ315" s="542"/>
      <c r="BR315" s="542"/>
      <c r="BS315" s="542"/>
      <c r="BT315" s="542"/>
      <c r="BU315" s="542"/>
      <c r="BV315" s="542"/>
      <c r="BW315" s="542"/>
      <c r="BX315" s="542"/>
      <c r="BY315" s="542"/>
      <c r="BZ315" s="542"/>
      <c r="CA315" s="542"/>
      <c r="CB315" s="542"/>
      <c r="CC315" s="542"/>
      <c r="CD315" s="542"/>
    </row>
    <row r="316" spans="1:82" ht="17.399999999999999" x14ac:dyDescent="0.3">
      <c r="A316" s="545"/>
      <c r="B316" s="542"/>
      <c r="C316" s="542"/>
      <c r="D316" s="568"/>
      <c r="E316" s="542"/>
      <c r="F316" s="542"/>
      <c r="G316" s="567"/>
      <c r="H316" s="567"/>
      <c r="I316" s="542"/>
      <c r="J316" s="542"/>
      <c r="K316" s="542"/>
      <c r="L316" s="542"/>
      <c r="M316" s="542"/>
      <c r="N316" s="542"/>
      <c r="O316" s="542"/>
      <c r="P316" s="542"/>
      <c r="Q316" s="542"/>
      <c r="R316" s="542"/>
      <c r="S316" s="542"/>
      <c r="T316" s="542"/>
      <c r="U316" s="542"/>
      <c r="V316" s="542"/>
      <c r="W316" s="542"/>
      <c r="X316" s="542"/>
      <c r="Y316" s="542"/>
      <c r="Z316" s="542"/>
      <c r="AA316" s="542"/>
      <c r="AB316" s="542"/>
      <c r="AC316" s="542"/>
      <c r="AD316" s="542"/>
      <c r="AE316" s="542"/>
      <c r="AF316" s="542"/>
      <c r="AG316" s="542"/>
      <c r="AH316" s="542"/>
      <c r="AI316" s="542"/>
      <c r="AJ316" s="542"/>
      <c r="AK316" s="542"/>
      <c r="AL316" s="542"/>
      <c r="AM316" s="542"/>
      <c r="AN316" s="542"/>
      <c r="AO316" s="568"/>
      <c r="AP316" s="542"/>
      <c r="AQ316" s="542"/>
      <c r="AR316" s="542"/>
      <c r="AS316" s="542"/>
      <c r="AT316" s="542"/>
      <c r="AU316" s="542"/>
      <c r="AV316" s="542"/>
      <c r="AW316" s="542"/>
      <c r="AX316" s="542"/>
      <c r="AY316" s="542"/>
      <c r="AZ316" s="542"/>
      <c r="BA316" s="542"/>
      <c r="BB316" s="542"/>
      <c r="BC316" s="542"/>
      <c r="BD316" s="542"/>
      <c r="BE316" s="542"/>
      <c r="BF316" s="542"/>
      <c r="BG316" s="542"/>
      <c r="BH316" s="542"/>
      <c r="BI316" s="542"/>
      <c r="BJ316" s="542"/>
      <c r="BK316" s="542"/>
      <c r="BL316" s="542"/>
      <c r="BM316" s="542"/>
      <c r="BN316" s="542"/>
      <c r="BO316" s="542"/>
      <c r="BP316" s="542"/>
      <c r="BQ316" s="542"/>
      <c r="BR316" s="542"/>
      <c r="BS316" s="542"/>
      <c r="BT316" s="542"/>
      <c r="BU316" s="542"/>
      <c r="BV316" s="542"/>
      <c r="BW316" s="542"/>
      <c r="BX316" s="542"/>
      <c r="BY316" s="542"/>
      <c r="BZ316" s="542"/>
      <c r="CA316" s="542"/>
      <c r="CB316" s="542"/>
      <c r="CC316" s="542"/>
      <c r="CD316" s="542"/>
    </row>
    <row r="317" spans="1:82" ht="17.399999999999999" x14ac:dyDescent="0.3">
      <c r="A317" s="545"/>
      <c r="B317" s="542"/>
      <c r="C317" s="542"/>
      <c r="D317" s="568"/>
      <c r="E317" s="542"/>
      <c r="F317" s="542"/>
      <c r="G317" s="567"/>
      <c r="H317" s="567"/>
      <c r="I317" s="542"/>
      <c r="J317" s="542"/>
      <c r="K317" s="542"/>
      <c r="L317" s="542"/>
      <c r="M317" s="542"/>
      <c r="N317" s="542"/>
      <c r="O317" s="542"/>
      <c r="P317" s="542"/>
      <c r="Q317" s="542"/>
      <c r="R317" s="542"/>
      <c r="S317" s="542"/>
      <c r="T317" s="542"/>
      <c r="U317" s="542"/>
      <c r="V317" s="542"/>
      <c r="W317" s="542"/>
      <c r="X317" s="542"/>
      <c r="Y317" s="542"/>
      <c r="Z317" s="542"/>
      <c r="AA317" s="542"/>
      <c r="AB317" s="542"/>
      <c r="AC317" s="542"/>
      <c r="AD317" s="542"/>
      <c r="AE317" s="542"/>
      <c r="AF317" s="542"/>
      <c r="AG317" s="542"/>
      <c r="AH317" s="542"/>
      <c r="AI317" s="542"/>
      <c r="AJ317" s="542"/>
      <c r="AK317" s="542"/>
      <c r="AL317" s="542"/>
      <c r="AM317" s="542"/>
      <c r="AN317" s="542"/>
      <c r="AO317" s="568"/>
      <c r="AP317" s="542"/>
      <c r="AQ317" s="542"/>
      <c r="AR317" s="542"/>
      <c r="AS317" s="542"/>
      <c r="AT317" s="542"/>
      <c r="AU317" s="542"/>
      <c r="AV317" s="542"/>
      <c r="AW317" s="542"/>
      <c r="AX317" s="542"/>
      <c r="AY317" s="542"/>
      <c r="AZ317" s="542"/>
      <c r="BA317" s="542"/>
      <c r="BB317" s="542"/>
      <c r="BC317" s="542"/>
      <c r="BD317" s="542"/>
      <c r="BE317" s="542"/>
      <c r="BF317" s="542"/>
      <c r="BG317" s="542"/>
      <c r="BH317" s="542"/>
      <c r="BI317" s="542"/>
      <c r="BJ317" s="542"/>
      <c r="BK317" s="542"/>
      <c r="BL317" s="542"/>
      <c r="BM317" s="542"/>
      <c r="BN317" s="542"/>
      <c r="BO317" s="542"/>
      <c r="BP317" s="542"/>
      <c r="BQ317" s="542"/>
      <c r="BR317" s="542"/>
      <c r="BS317" s="542"/>
      <c r="BT317" s="542"/>
      <c r="BU317" s="542"/>
      <c r="BV317" s="542"/>
      <c r="BW317" s="542"/>
      <c r="BX317" s="542"/>
      <c r="BY317" s="542"/>
      <c r="BZ317" s="542"/>
      <c r="CA317" s="542"/>
      <c r="CB317" s="542"/>
      <c r="CC317" s="542"/>
      <c r="CD317" s="542"/>
    </row>
    <row r="318" spans="1:82" ht="17.399999999999999" x14ac:dyDescent="0.3">
      <c r="A318" s="545"/>
      <c r="B318" s="542"/>
      <c r="C318" s="542"/>
      <c r="D318" s="568"/>
      <c r="E318" s="542"/>
      <c r="F318" s="542"/>
      <c r="G318" s="567"/>
      <c r="H318" s="567"/>
      <c r="I318" s="542"/>
      <c r="J318" s="542"/>
      <c r="K318" s="542"/>
      <c r="L318" s="542"/>
      <c r="M318" s="542"/>
      <c r="N318" s="542"/>
      <c r="O318" s="542"/>
      <c r="P318" s="542"/>
      <c r="Q318" s="542"/>
      <c r="R318" s="542"/>
      <c r="S318" s="542"/>
      <c r="T318" s="542"/>
      <c r="U318" s="542"/>
      <c r="V318" s="542"/>
      <c r="W318" s="542"/>
      <c r="X318" s="542"/>
      <c r="Y318" s="542"/>
      <c r="Z318" s="542"/>
      <c r="AA318" s="542"/>
      <c r="AB318" s="542"/>
      <c r="AC318" s="542"/>
      <c r="AD318" s="542"/>
      <c r="AE318" s="542"/>
      <c r="AF318" s="542"/>
      <c r="AG318" s="542"/>
      <c r="AH318" s="542"/>
      <c r="AI318" s="542"/>
      <c r="AJ318" s="542"/>
      <c r="AK318" s="542"/>
      <c r="AL318" s="542"/>
      <c r="AM318" s="542"/>
      <c r="AN318" s="542"/>
      <c r="AO318" s="568"/>
      <c r="AP318" s="542"/>
      <c r="AQ318" s="542"/>
      <c r="AR318" s="542"/>
      <c r="AS318" s="542"/>
      <c r="AT318" s="542"/>
      <c r="AU318" s="542"/>
      <c r="AV318" s="542"/>
      <c r="AW318" s="542"/>
      <c r="AX318" s="542"/>
      <c r="AY318" s="542"/>
      <c r="AZ318" s="542"/>
      <c r="BA318" s="542"/>
      <c r="BB318" s="542"/>
      <c r="BC318" s="542"/>
      <c r="BD318" s="542"/>
      <c r="BE318" s="542"/>
      <c r="BF318" s="542"/>
      <c r="BG318" s="542"/>
      <c r="BH318" s="542"/>
      <c r="BI318" s="542"/>
      <c r="BJ318" s="542"/>
      <c r="BK318" s="542"/>
      <c r="BL318" s="542"/>
      <c r="BM318" s="542"/>
      <c r="BN318" s="542"/>
      <c r="BO318" s="542"/>
      <c r="BP318" s="542"/>
      <c r="BQ318" s="542"/>
      <c r="BR318" s="542"/>
      <c r="BS318" s="542"/>
      <c r="BT318" s="542"/>
      <c r="BU318" s="542"/>
      <c r="BV318" s="542"/>
      <c r="BW318" s="542"/>
      <c r="BX318" s="542"/>
      <c r="BY318" s="542"/>
      <c r="BZ318" s="542"/>
      <c r="CA318" s="542"/>
      <c r="CB318" s="542"/>
      <c r="CC318" s="542"/>
      <c r="CD318" s="542"/>
    </row>
    <row r="319" spans="1:82" ht="17.399999999999999" x14ac:dyDescent="0.3">
      <c r="A319" s="545"/>
      <c r="B319" s="542"/>
      <c r="C319" s="542"/>
      <c r="D319" s="568"/>
      <c r="E319" s="542"/>
      <c r="F319" s="542"/>
      <c r="G319" s="567"/>
      <c r="H319" s="567"/>
      <c r="I319" s="542"/>
      <c r="J319" s="542"/>
      <c r="K319" s="542"/>
      <c r="L319" s="542"/>
      <c r="M319" s="542"/>
      <c r="N319" s="542"/>
      <c r="O319" s="542"/>
      <c r="P319" s="542"/>
      <c r="Q319" s="542"/>
      <c r="R319" s="542"/>
      <c r="S319" s="542"/>
      <c r="T319" s="542"/>
      <c r="U319" s="542"/>
      <c r="V319" s="542"/>
      <c r="W319" s="542"/>
      <c r="X319" s="542"/>
      <c r="Y319" s="542"/>
      <c r="Z319" s="542"/>
      <c r="AA319" s="542"/>
      <c r="AB319" s="542"/>
      <c r="AC319" s="542"/>
      <c r="AD319" s="542"/>
      <c r="AE319" s="542"/>
      <c r="AF319" s="542"/>
      <c r="AG319" s="542"/>
      <c r="AH319" s="542"/>
      <c r="AI319" s="542"/>
      <c r="AJ319" s="542"/>
      <c r="AK319" s="542"/>
      <c r="AL319" s="542"/>
      <c r="AM319" s="542"/>
      <c r="AN319" s="542"/>
      <c r="AO319" s="568"/>
      <c r="AP319" s="542"/>
      <c r="AQ319" s="542"/>
      <c r="AR319" s="542"/>
      <c r="AS319" s="542"/>
      <c r="AT319" s="542"/>
      <c r="AU319" s="542"/>
      <c r="AV319" s="542"/>
      <c r="AW319" s="542"/>
      <c r="AX319" s="542"/>
      <c r="AY319" s="542"/>
      <c r="AZ319" s="542"/>
      <c r="BA319" s="542"/>
      <c r="BB319" s="542"/>
      <c r="BC319" s="542"/>
      <c r="BD319" s="542"/>
      <c r="BE319" s="542"/>
      <c r="BF319" s="542"/>
      <c r="BG319" s="542"/>
      <c r="BH319" s="542"/>
      <c r="BI319" s="542"/>
      <c r="BJ319" s="542"/>
      <c r="BK319" s="542"/>
      <c r="BL319" s="542"/>
      <c r="BM319" s="542"/>
      <c r="BN319" s="542"/>
      <c r="BO319" s="542"/>
      <c r="BP319" s="542"/>
      <c r="BQ319" s="542"/>
      <c r="BR319" s="542"/>
      <c r="BS319" s="542"/>
      <c r="BT319" s="542"/>
      <c r="BU319" s="542"/>
      <c r="BV319" s="542"/>
      <c r="BW319" s="542"/>
      <c r="BX319" s="542"/>
      <c r="BY319" s="542"/>
      <c r="BZ319" s="542"/>
      <c r="CA319" s="542"/>
      <c r="CB319" s="542"/>
      <c r="CC319" s="542"/>
      <c r="CD319" s="542"/>
    </row>
    <row r="320" spans="1:82" ht="17.399999999999999" x14ac:dyDescent="0.3">
      <c r="A320" s="545"/>
      <c r="B320" s="542"/>
      <c r="C320" s="542"/>
      <c r="D320" s="568"/>
      <c r="E320" s="542"/>
      <c r="F320" s="542"/>
      <c r="G320" s="567"/>
      <c r="H320" s="567"/>
      <c r="I320" s="542"/>
      <c r="J320" s="542"/>
      <c r="K320" s="542"/>
      <c r="L320" s="542"/>
      <c r="M320" s="542"/>
      <c r="N320" s="542"/>
      <c r="O320" s="542"/>
      <c r="P320" s="542"/>
      <c r="Q320" s="542"/>
      <c r="R320" s="542"/>
      <c r="S320" s="542"/>
      <c r="T320" s="542"/>
      <c r="U320" s="542"/>
      <c r="V320" s="542"/>
      <c r="W320" s="542"/>
      <c r="X320" s="542"/>
      <c r="Y320" s="542"/>
      <c r="Z320" s="542"/>
      <c r="AA320" s="542"/>
      <c r="AB320" s="542"/>
      <c r="AC320" s="542"/>
      <c r="AD320" s="542"/>
      <c r="AE320" s="542"/>
      <c r="AF320" s="542"/>
      <c r="AG320" s="542"/>
      <c r="AH320" s="542"/>
      <c r="AI320" s="542"/>
      <c r="AJ320" s="542"/>
      <c r="AK320" s="542"/>
      <c r="AL320" s="542"/>
      <c r="AM320" s="542"/>
      <c r="AN320" s="542"/>
      <c r="AO320" s="568"/>
      <c r="AP320" s="542"/>
      <c r="AQ320" s="542"/>
      <c r="AR320" s="542"/>
      <c r="AS320" s="542"/>
      <c r="AT320" s="542"/>
      <c r="AU320" s="542"/>
      <c r="AV320" s="542"/>
      <c r="AW320" s="542"/>
      <c r="AX320" s="542"/>
      <c r="AY320" s="542"/>
      <c r="AZ320" s="542"/>
      <c r="BA320" s="542"/>
      <c r="BB320" s="542"/>
      <c r="BC320" s="542"/>
      <c r="BD320" s="542"/>
      <c r="BE320" s="542"/>
      <c r="BF320" s="542"/>
      <c r="BG320" s="542"/>
      <c r="BH320" s="542"/>
      <c r="BI320" s="542"/>
      <c r="BJ320" s="542"/>
      <c r="BK320" s="542"/>
      <c r="BL320" s="542"/>
      <c r="BM320" s="542"/>
      <c r="BN320" s="542"/>
      <c r="BO320" s="542"/>
      <c r="BP320" s="542"/>
      <c r="BQ320" s="542"/>
      <c r="BR320" s="542"/>
      <c r="BS320" s="542"/>
      <c r="BT320" s="542"/>
      <c r="BU320" s="542"/>
      <c r="BV320" s="542"/>
      <c r="BW320" s="542"/>
      <c r="BX320" s="542"/>
      <c r="BY320" s="542"/>
      <c r="BZ320" s="542"/>
      <c r="CA320" s="542"/>
      <c r="CB320" s="542"/>
      <c r="CC320" s="542"/>
      <c r="CD320" s="542"/>
    </row>
    <row r="321" spans="1:82" ht="17.399999999999999" x14ac:dyDescent="0.3">
      <c r="A321" s="545"/>
      <c r="B321" s="542"/>
      <c r="C321" s="542"/>
      <c r="D321" s="568"/>
      <c r="E321" s="542"/>
      <c r="F321" s="542"/>
      <c r="G321" s="567"/>
      <c r="H321" s="567"/>
      <c r="I321" s="542"/>
      <c r="J321" s="542"/>
      <c r="K321" s="542"/>
      <c r="L321" s="542"/>
      <c r="M321" s="542"/>
      <c r="N321" s="542"/>
      <c r="O321" s="542"/>
      <c r="P321" s="542"/>
      <c r="Q321" s="542"/>
      <c r="R321" s="542"/>
      <c r="S321" s="542"/>
      <c r="T321" s="542"/>
      <c r="U321" s="542"/>
      <c r="V321" s="542"/>
      <c r="W321" s="542"/>
      <c r="X321" s="542"/>
      <c r="Y321" s="542"/>
      <c r="Z321" s="542"/>
      <c r="AA321" s="542"/>
      <c r="AB321" s="542"/>
      <c r="AC321" s="542"/>
      <c r="AD321" s="542"/>
      <c r="AE321" s="542"/>
      <c r="AF321" s="542"/>
      <c r="AG321" s="542"/>
      <c r="AH321" s="542"/>
      <c r="AI321" s="542"/>
      <c r="AJ321" s="542"/>
      <c r="AK321" s="542"/>
      <c r="AL321" s="542"/>
      <c r="AM321" s="542"/>
      <c r="AN321" s="542"/>
      <c r="AO321" s="568"/>
      <c r="AP321" s="542"/>
      <c r="AQ321" s="542"/>
      <c r="AR321" s="542"/>
      <c r="AS321" s="542"/>
      <c r="AT321" s="542"/>
      <c r="AU321" s="542"/>
      <c r="AV321" s="542"/>
      <c r="AW321" s="542"/>
      <c r="AX321" s="542"/>
      <c r="AY321" s="542"/>
      <c r="AZ321" s="542"/>
      <c r="BA321" s="542"/>
      <c r="BB321" s="542"/>
      <c r="BC321" s="542"/>
      <c r="BD321" s="542"/>
      <c r="BE321" s="542"/>
      <c r="BF321" s="542"/>
      <c r="BG321" s="542"/>
      <c r="BH321" s="542"/>
      <c r="BI321" s="542"/>
      <c r="BJ321" s="542"/>
      <c r="BK321" s="542"/>
      <c r="BL321" s="542"/>
      <c r="BM321" s="542"/>
      <c r="BN321" s="542"/>
      <c r="BO321" s="542"/>
      <c r="BP321" s="542"/>
      <c r="BQ321" s="542"/>
      <c r="BR321" s="542"/>
      <c r="BS321" s="542"/>
      <c r="BT321" s="542"/>
      <c r="BU321" s="542"/>
      <c r="BV321" s="542"/>
      <c r="BW321" s="542"/>
      <c r="BX321" s="542"/>
      <c r="BY321" s="542"/>
      <c r="BZ321" s="542"/>
      <c r="CA321" s="542"/>
      <c r="CB321" s="542"/>
      <c r="CC321" s="542"/>
      <c r="CD321" s="542"/>
    </row>
    <row r="322" spans="1:82" ht="17.399999999999999" x14ac:dyDescent="0.3">
      <c r="A322" s="545"/>
      <c r="B322" s="542"/>
      <c r="C322" s="542"/>
      <c r="D322" s="568"/>
      <c r="E322" s="542"/>
      <c r="F322" s="542"/>
      <c r="G322" s="567"/>
      <c r="H322" s="567"/>
      <c r="I322" s="542"/>
      <c r="J322" s="542"/>
      <c r="K322" s="542"/>
      <c r="L322" s="542"/>
      <c r="M322" s="542"/>
      <c r="N322" s="542"/>
      <c r="O322" s="542"/>
      <c r="P322" s="542"/>
      <c r="Q322" s="542"/>
      <c r="R322" s="542"/>
      <c r="S322" s="542"/>
      <c r="T322" s="542"/>
      <c r="U322" s="542"/>
      <c r="V322" s="542"/>
      <c r="W322" s="542"/>
      <c r="X322" s="542"/>
      <c r="Y322" s="542"/>
      <c r="Z322" s="542"/>
      <c r="AA322" s="542"/>
      <c r="AB322" s="542"/>
      <c r="AC322" s="542"/>
      <c r="AD322" s="542"/>
      <c r="AE322" s="542"/>
      <c r="AF322" s="542"/>
      <c r="AG322" s="542"/>
      <c r="AH322" s="542"/>
      <c r="AI322" s="542"/>
      <c r="AJ322" s="542"/>
      <c r="AK322" s="542"/>
      <c r="AL322" s="542"/>
      <c r="AM322" s="542"/>
      <c r="AN322" s="542"/>
      <c r="AO322" s="568"/>
      <c r="AP322" s="542"/>
      <c r="AQ322" s="542"/>
      <c r="AR322" s="542"/>
      <c r="AS322" s="542"/>
      <c r="AT322" s="542"/>
      <c r="AU322" s="542"/>
      <c r="AV322" s="542"/>
      <c r="AW322" s="542"/>
      <c r="AX322" s="542"/>
      <c r="AY322" s="542"/>
      <c r="AZ322" s="542"/>
      <c r="BA322" s="542"/>
      <c r="BB322" s="542"/>
      <c r="BC322" s="542"/>
      <c r="BD322" s="542"/>
      <c r="BE322" s="542"/>
      <c r="BF322" s="542"/>
      <c r="BG322" s="542"/>
      <c r="BH322" s="542"/>
      <c r="BI322" s="542"/>
      <c r="BJ322" s="542"/>
      <c r="BK322" s="542"/>
      <c r="BL322" s="542"/>
      <c r="BM322" s="542"/>
      <c r="BN322" s="542"/>
      <c r="BO322" s="542"/>
      <c r="BP322" s="542"/>
      <c r="BQ322" s="542"/>
      <c r="BR322" s="542"/>
      <c r="BS322" s="542"/>
      <c r="BT322" s="542"/>
      <c r="BU322" s="542"/>
      <c r="BV322" s="542"/>
      <c r="BW322" s="542"/>
      <c r="BX322" s="542"/>
      <c r="BY322" s="542"/>
      <c r="BZ322" s="542"/>
      <c r="CA322" s="542"/>
      <c r="CB322" s="542"/>
      <c r="CC322" s="542"/>
      <c r="CD322" s="542"/>
    </row>
    <row r="323" spans="1:82" ht="17.399999999999999" x14ac:dyDescent="0.3">
      <c r="A323" s="545"/>
      <c r="B323" s="542"/>
      <c r="C323" s="542"/>
      <c r="D323" s="568"/>
      <c r="E323" s="542"/>
      <c r="F323" s="542"/>
      <c r="G323" s="567"/>
      <c r="H323" s="567"/>
      <c r="I323" s="542"/>
      <c r="J323" s="542"/>
      <c r="K323" s="542"/>
      <c r="L323" s="542"/>
      <c r="M323" s="542"/>
      <c r="N323" s="542"/>
      <c r="O323" s="542"/>
      <c r="P323" s="542"/>
      <c r="Q323" s="542"/>
      <c r="R323" s="542"/>
      <c r="S323" s="542"/>
      <c r="T323" s="542"/>
      <c r="U323" s="542"/>
      <c r="V323" s="542"/>
      <c r="W323" s="542"/>
      <c r="X323" s="542"/>
      <c r="Y323" s="542"/>
      <c r="Z323" s="542"/>
      <c r="AA323" s="542"/>
      <c r="AB323" s="542"/>
      <c r="AC323" s="542"/>
      <c r="AD323" s="542"/>
      <c r="AE323" s="542"/>
      <c r="AF323" s="542"/>
      <c r="AG323" s="542"/>
      <c r="AH323" s="542"/>
      <c r="AI323" s="542"/>
      <c r="AJ323" s="542"/>
      <c r="AK323" s="542"/>
      <c r="AL323" s="542"/>
      <c r="AM323" s="542"/>
      <c r="AN323" s="542"/>
      <c r="AO323" s="568"/>
      <c r="AP323" s="542"/>
      <c r="AQ323" s="542"/>
      <c r="AR323" s="542"/>
      <c r="AS323" s="542"/>
      <c r="AT323" s="542"/>
      <c r="AU323" s="542"/>
      <c r="AV323" s="542"/>
      <c r="AW323" s="542"/>
      <c r="AX323" s="542"/>
      <c r="AY323" s="542"/>
      <c r="AZ323" s="542"/>
      <c r="BA323" s="542"/>
      <c r="BB323" s="542"/>
      <c r="BC323" s="542"/>
      <c r="BD323" s="542"/>
      <c r="BE323" s="542"/>
      <c r="BF323" s="542"/>
      <c r="BG323" s="542"/>
      <c r="BH323" s="542"/>
      <c r="BI323" s="542"/>
      <c r="BJ323" s="542"/>
      <c r="BK323" s="542"/>
      <c r="BL323" s="542"/>
      <c r="BM323" s="542"/>
      <c r="BN323" s="542"/>
      <c r="BO323" s="542"/>
      <c r="BP323" s="542"/>
      <c r="BQ323" s="542"/>
      <c r="BR323" s="542"/>
      <c r="BS323" s="542"/>
      <c r="BT323" s="542"/>
      <c r="BU323" s="542"/>
      <c r="BV323" s="542"/>
      <c r="BW323" s="542"/>
      <c r="BX323" s="542"/>
      <c r="BY323" s="542"/>
      <c r="BZ323" s="542"/>
      <c r="CA323" s="542"/>
      <c r="CB323" s="542"/>
      <c r="CC323" s="542"/>
      <c r="CD323" s="542"/>
    </row>
    <row r="324" spans="1:82" ht="17.399999999999999" x14ac:dyDescent="0.3">
      <c r="A324" s="545"/>
      <c r="B324" s="542"/>
      <c r="C324" s="542"/>
      <c r="D324" s="568"/>
      <c r="E324" s="542"/>
      <c r="F324" s="542"/>
      <c r="G324" s="567"/>
      <c r="H324" s="567"/>
      <c r="I324" s="542"/>
      <c r="J324" s="542"/>
      <c r="K324" s="542"/>
      <c r="L324" s="542"/>
      <c r="M324" s="542"/>
      <c r="N324" s="542"/>
      <c r="O324" s="542"/>
      <c r="P324" s="542"/>
      <c r="Q324" s="542"/>
      <c r="R324" s="542"/>
      <c r="S324" s="542"/>
      <c r="T324" s="542"/>
      <c r="U324" s="542"/>
      <c r="V324" s="542"/>
      <c r="W324" s="542"/>
      <c r="X324" s="542"/>
      <c r="Y324" s="542"/>
      <c r="Z324" s="542"/>
      <c r="AA324" s="542"/>
      <c r="AB324" s="542"/>
      <c r="AC324" s="542"/>
      <c r="AD324" s="542"/>
      <c r="AE324" s="542"/>
      <c r="AF324" s="542"/>
      <c r="AG324" s="542"/>
      <c r="AH324" s="542"/>
      <c r="AI324" s="542"/>
      <c r="AJ324" s="542"/>
      <c r="AK324" s="542"/>
      <c r="AL324" s="542"/>
      <c r="AM324" s="542"/>
      <c r="AN324" s="542"/>
      <c r="AO324" s="568"/>
      <c r="AP324" s="542"/>
      <c r="AQ324" s="542"/>
      <c r="AR324" s="542"/>
      <c r="AS324" s="542"/>
      <c r="AT324" s="542"/>
      <c r="AU324" s="542"/>
      <c r="AV324" s="542"/>
      <c r="AW324" s="542"/>
      <c r="AX324" s="542"/>
      <c r="AY324" s="542"/>
      <c r="AZ324" s="542"/>
      <c r="BA324" s="542"/>
      <c r="BB324" s="542"/>
      <c r="BC324" s="542"/>
      <c r="BD324" s="542"/>
      <c r="BE324" s="542"/>
      <c r="BF324" s="542"/>
      <c r="BG324" s="542"/>
      <c r="BH324" s="542"/>
      <c r="BI324" s="542"/>
      <c r="BJ324" s="542"/>
      <c r="BK324" s="542"/>
      <c r="BL324" s="542"/>
      <c r="BM324" s="542"/>
      <c r="BN324" s="542"/>
      <c r="BO324" s="542"/>
      <c r="BP324" s="542"/>
      <c r="BQ324" s="542"/>
      <c r="BR324" s="542"/>
      <c r="BS324" s="542"/>
      <c r="BT324" s="542"/>
      <c r="BU324" s="542"/>
      <c r="BV324" s="542"/>
      <c r="BW324" s="542"/>
      <c r="BX324" s="542"/>
      <c r="BY324" s="542"/>
      <c r="BZ324" s="542"/>
      <c r="CA324" s="542"/>
      <c r="CB324" s="542"/>
      <c r="CC324" s="542"/>
      <c r="CD324" s="542"/>
    </row>
    <row r="325" spans="1:82" ht="17.399999999999999" x14ac:dyDescent="0.3">
      <c r="A325" s="545"/>
      <c r="B325" s="542"/>
      <c r="C325" s="542"/>
      <c r="D325" s="568"/>
      <c r="E325" s="542"/>
      <c r="F325" s="542"/>
      <c r="G325" s="567"/>
      <c r="H325" s="567"/>
      <c r="I325" s="542"/>
      <c r="J325" s="542"/>
      <c r="K325" s="542"/>
      <c r="L325" s="542"/>
      <c r="M325" s="542"/>
      <c r="N325" s="542"/>
      <c r="O325" s="542"/>
      <c r="P325" s="542"/>
      <c r="Q325" s="542"/>
      <c r="R325" s="542"/>
      <c r="S325" s="542"/>
      <c r="T325" s="542"/>
      <c r="U325" s="542"/>
      <c r="V325" s="542"/>
      <c r="W325" s="542"/>
      <c r="X325" s="542"/>
      <c r="Y325" s="542"/>
      <c r="Z325" s="542"/>
      <c r="AA325" s="542"/>
      <c r="AB325" s="542"/>
      <c r="AC325" s="542"/>
      <c r="AD325" s="542"/>
      <c r="AE325" s="542"/>
      <c r="AF325" s="542"/>
      <c r="AG325" s="542"/>
      <c r="AH325" s="542"/>
      <c r="AI325" s="542"/>
      <c r="AJ325" s="542"/>
      <c r="AK325" s="542"/>
      <c r="AL325" s="542"/>
      <c r="AM325" s="542"/>
      <c r="AN325" s="542"/>
      <c r="AO325" s="568"/>
      <c r="AP325" s="542"/>
      <c r="AQ325" s="542"/>
      <c r="AR325" s="542"/>
      <c r="AS325" s="542"/>
      <c r="AT325" s="542"/>
      <c r="AU325" s="542"/>
      <c r="AV325" s="542"/>
      <c r="AW325" s="542"/>
      <c r="AX325" s="542"/>
      <c r="AY325" s="542"/>
      <c r="AZ325" s="542"/>
      <c r="BA325" s="542"/>
      <c r="BB325" s="542"/>
      <c r="BC325" s="542"/>
      <c r="BD325" s="542"/>
      <c r="BE325" s="542"/>
      <c r="BF325" s="542"/>
      <c r="BG325" s="542"/>
      <c r="BH325" s="542"/>
      <c r="BI325" s="542"/>
      <c r="BJ325" s="542"/>
      <c r="BK325" s="542"/>
      <c r="BL325" s="542"/>
      <c r="BM325" s="542"/>
      <c r="BN325" s="542"/>
      <c r="BO325" s="542"/>
      <c r="BP325" s="542"/>
      <c r="BQ325" s="542"/>
      <c r="BR325" s="542"/>
      <c r="BS325" s="542"/>
      <c r="BT325" s="542"/>
      <c r="BU325" s="542"/>
      <c r="BV325" s="542"/>
      <c r="BW325" s="542"/>
      <c r="BX325" s="542"/>
      <c r="BY325" s="542"/>
      <c r="BZ325" s="542"/>
      <c r="CA325" s="542"/>
      <c r="CB325" s="542"/>
      <c r="CC325" s="542"/>
      <c r="CD325" s="542"/>
    </row>
    <row r="326" spans="1:82" ht="17.399999999999999" x14ac:dyDescent="0.3">
      <c r="A326" s="545"/>
      <c r="B326" s="542"/>
      <c r="C326" s="542"/>
      <c r="D326" s="568"/>
      <c r="E326" s="542"/>
      <c r="F326" s="542"/>
      <c r="G326" s="567"/>
      <c r="H326" s="567"/>
      <c r="I326" s="542"/>
      <c r="J326" s="542"/>
      <c r="K326" s="542"/>
      <c r="L326" s="542"/>
      <c r="M326" s="542"/>
      <c r="N326" s="542"/>
      <c r="O326" s="542"/>
      <c r="P326" s="542"/>
      <c r="Q326" s="542"/>
      <c r="R326" s="542"/>
      <c r="S326" s="542"/>
      <c r="T326" s="542"/>
      <c r="U326" s="542"/>
      <c r="V326" s="542"/>
      <c r="W326" s="542"/>
      <c r="X326" s="542"/>
      <c r="Y326" s="542"/>
      <c r="Z326" s="542"/>
      <c r="AA326" s="542"/>
      <c r="AB326" s="542"/>
      <c r="AC326" s="542"/>
      <c r="AD326" s="542"/>
      <c r="AE326" s="542"/>
      <c r="AF326" s="542"/>
      <c r="AG326" s="542"/>
      <c r="AH326" s="542"/>
      <c r="AI326" s="542"/>
      <c r="AJ326" s="542"/>
      <c r="AK326" s="542"/>
      <c r="AL326" s="542"/>
      <c r="AM326" s="542"/>
      <c r="AN326" s="542"/>
      <c r="AO326" s="568"/>
      <c r="AP326" s="542"/>
      <c r="AQ326" s="542"/>
      <c r="AR326" s="542"/>
      <c r="AS326" s="542"/>
      <c r="AT326" s="542"/>
      <c r="AU326" s="542"/>
      <c r="AV326" s="542"/>
      <c r="AW326" s="542"/>
      <c r="AX326" s="542"/>
      <c r="AY326" s="542"/>
      <c r="AZ326" s="542"/>
      <c r="BA326" s="542"/>
      <c r="BB326" s="542"/>
      <c r="BC326" s="542"/>
      <c r="BD326" s="542"/>
      <c r="BE326" s="542"/>
      <c r="BF326" s="542"/>
      <c r="BG326" s="542"/>
      <c r="BH326" s="542"/>
      <c r="BI326" s="542"/>
      <c r="BJ326" s="542"/>
      <c r="BK326" s="542"/>
      <c r="BL326" s="542"/>
      <c r="BM326" s="542"/>
      <c r="BN326" s="542"/>
      <c r="BO326" s="542"/>
      <c r="BP326" s="542"/>
      <c r="BQ326" s="542"/>
      <c r="BR326" s="542"/>
      <c r="BS326" s="542"/>
      <c r="BT326" s="542"/>
      <c r="BU326" s="542"/>
      <c r="BV326" s="542"/>
      <c r="BW326" s="542"/>
      <c r="BX326" s="542"/>
      <c r="BY326" s="542"/>
      <c r="BZ326" s="542"/>
      <c r="CA326" s="542"/>
      <c r="CB326" s="542"/>
      <c r="CC326" s="542"/>
      <c r="CD326" s="542"/>
    </row>
    <row r="327" spans="1:82" ht="17.399999999999999" x14ac:dyDescent="0.3">
      <c r="A327" s="545"/>
      <c r="B327" s="542"/>
      <c r="C327" s="542"/>
      <c r="D327" s="568"/>
      <c r="E327" s="542"/>
      <c r="F327" s="542"/>
      <c r="G327" s="567"/>
      <c r="H327" s="567"/>
      <c r="I327" s="542"/>
      <c r="J327" s="542"/>
      <c r="K327" s="542"/>
      <c r="L327" s="542"/>
      <c r="M327" s="542"/>
      <c r="N327" s="542"/>
      <c r="O327" s="542"/>
      <c r="P327" s="542"/>
      <c r="Q327" s="542"/>
      <c r="R327" s="542"/>
      <c r="S327" s="542"/>
      <c r="T327" s="542"/>
      <c r="U327" s="542"/>
      <c r="V327" s="542"/>
      <c r="W327" s="542"/>
      <c r="X327" s="542"/>
      <c r="Y327" s="542"/>
      <c r="Z327" s="542"/>
      <c r="AA327" s="542"/>
      <c r="AB327" s="542"/>
      <c r="AC327" s="542"/>
      <c r="AD327" s="542"/>
      <c r="AE327" s="542"/>
      <c r="AF327" s="542"/>
      <c r="AG327" s="542"/>
      <c r="AH327" s="542"/>
      <c r="AI327" s="542"/>
      <c r="AJ327" s="542"/>
      <c r="AK327" s="542"/>
      <c r="AL327" s="542"/>
      <c r="AM327" s="542"/>
      <c r="AN327" s="542"/>
      <c r="AO327" s="568"/>
      <c r="AP327" s="542"/>
      <c r="AQ327" s="542"/>
      <c r="AR327" s="542"/>
      <c r="AS327" s="542"/>
      <c r="AT327" s="542"/>
      <c r="AU327" s="542"/>
      <c r="AV327" s="542"/>
      <c r="AW327" s="542"/>
      <c r="AX327" s="542"/>
      <c r="AY327" s="542"/>
      <c r="AZ327" s="542"/>
      <c r="BA327" s="542"/>
      <c r="BB327" s="542"/>
      <c r="BC327" s="542"/>
      <c r="BD327" s="542"/>
      <c r="BE327" s="542"/>
      <c r="BF327" s="542"/>
      <c r="BG327" s="542"/>
      <c r="BH327" s="542"/>
      <c r="BI327" s="542"/>
      <c r="BJ327" s="542"/>
      <c r="BK327" s="542"/>
      <c r="BL327" s="542"/>
      <c r="BM327" s="542"/>
      <c r="BN327" s="542"/>
      <c r="BO327" s="542"/>
      <c r="BP327" s="542"/>
      <c r="BQ327" s="542"/>
      <c r="BR327" s="542"/>
      <c r="BS327" s="542"/>
      <c r="BT327" s="542"/>
      <c r="BU327" s="542"/>
      <c r="BV327" s="542"/>
      <c r="BW327" s="542"/>
      <c r="BX327" s="542"/>
      <c r="BY327" s="542"/>
      <c r="BZ327" s="542"/>
      <c r="CA327" s="542"/>
      <c r="CB327" s="542"/>
      <c r="CC327" s="542"/>
      <c r="CD327" s="542"/>
    </row>
    <row r="328" spans="1:82" ht="17.399999999999999" x14ac:dyDescent="0.3">
      <c r="A328" s="545"/>
      <c r="B328" s="542"/>
      <c r="C328" s="542"/>
      <c r="D328" s="568"/>
      <c r="E328" s="542"/>
      <c r="F328" s="542"/>
      <c r="G328" s="567"/>
      <c r="H328" s="567"/>
      <c r="I328" s="542"/>
      <c r="J328" s="542"/>
      <c r="K328" s="542"/>
      <c r="L328" s="542"/>
      <c r="M328" s="542"/>
      <c r="N328" s="542"/>
      <c r="O328" s="542"/>
      <c r="P328" s="542"/>
      <c r="Q328" s="542"/>
      <c r="R328" s="542"/>
      <c r="S328" s="542"/>
      <c r="T328" s="542"/>
      <c r="U328" s="542"/>
      <c r="V328" s="542"/>
      <c r="W328" s="542"/>
      <c r="X328" s="542"/>
      <c r="Y328" s="542"/>
      <c r="Z328" s="542"/>
      <c r="AA328" s="542"/>
      <c r="AB328" s="542"/>
      <c r="AC328" s="542"/>
      <c r="AD328" s="542"/>
      <c r="AE328" s="542"/>
      <c r="AF328" s="542"/>
      <c r="AG328" s="542"/>
      <c r="AH328" s="542"/>
      <c r="AI328" s="542"/>
      <c r="AJ328" s="542"/>
      <c r="AK328" s="542"/>
      <c r="AL328" s="542"/>
      <c r="AM328" s="542"/>
      <c r="AN328" s="542"/>
      <c r="AO328" s="568"/>
      <c r="AP328" s="542"/>
      <c r="AQ328" s="542"/>
      <c r="AR328" s="542"/>
      <c r="AS328" s="542"/>
      <c r="AT328" s="542"/>
      <c r="AU328" s="542"/>
      <c r="AV328" s="542"/>
      <c r="AW328" s="542"/>
      <c r="AX328" s="542"/>
      <c r="AY328" s="542"/>
      <c r="AZ328" s="542"/>
      <c r="BA328" s="542"/>
      <c r="BB328" s="542"/>
      <c r="BC328" s="542"/>
      <c r="BD328" s="542"/>
      <c r="BE328" s="542"/>
      <c r="BF328" s="542"/>
      <c r="BG328" s="542"/>
      <c r="BH328" s="542"/>
      <c r="BI328" s="542"/>
      <c r="BJ328" s="542"/>
      <c r="BK328" s="542"/>
      <c r="BL328" s="542"/>
      <c r="BM328" s="542"/>
      <c r="BN328" s="542"/>
      <c r="BO328" s="542"/>
      <c r="BP328" s="542"/>
      <c r="BQ328" s="542"/>
      <c r="BR328" s="542"/>
      <c r="BS328" s="542"/>
      <c r="BT328" s="542"/>
      <c r="BU328" s="542"/>
      <c r="BV328" s="542"/>
      <c r="BW328" s="542"/>
      <c r="BX328" s="542"/>
      <c r="BY328" s="542"/>
      <c r="BZ328" s="542"/>
      <c r="CA328" s="542"/>
      <c r="CB328" s="542"/>
      <c r="CC328" s="542"/>
      <c r="CD328" s="542"/>
    </row>
    <row r="329" spans="1:82" ht="17.399999999999999" x14ac:dyDescent="0.3">
      <c r="A329" s="545"/>
      <c r="B329" s="542"/>
      <c r="C329" s="542"/>
      <c r="D329" s="568"/>
      <c r="E329" s="542"/>
      <c r="F329" s="542"/>
      <c r="G329" s="567"/>
      <c r="H329" s="567"/>
      <c r="I329" s="542"/>
      <c r="J329" s="542"/>
      <c r="K329" s="542"/>
      <c r="L329" s="542"/>
      <c r="M329" s="542"/>
      <c r="N329" s="542"/>
      <c r="O329" s="542"/>
      <c r="P329" s="542"/>
      <c r="Q329" s="542"/>
      <c r="R329" s="542"/>
      <c r="S329" s="542"/>
      <c r="T329" s="542"/>
      <c r="U329" s="542"/>
      <c r="V329" s="542"/>
      <c r="W329" s="542"/>
      <c r="X329" s="542"/>
      <c r="Y329" s="542"/>
      <c r="Z329" s="542"/>
      <c r="AA329" s="542"/>
      <c r="AB329" s="542"/>
      <c r="AC329" s="542"/>
      <c r="AD329" s="542"/>
      <c r="AE329" s="542"/>
      <c r="AF329" s="542"/>
      <c r="AG329" s="542"/>
      <c r="AH329" s="542"/>
      <c r="AI329" s="542"/>
      <c r="AJ329" s="542"/>
      <c r="AK329" s="542"/>
      <c r="AL329" s="542"/>
      <c r="AM329" s="542"/>
      <c r="AN329" s="542"/>
      <c r="AO329" s="568"/>
      <c r="AP329" s="542"/>
      <c r="AQ329" s="542"/>
      <c r="AR329" s="542"/>
      <c r="AS329" s="542"/>
      <c r="AT329" s="542"/>
      <c r="AU329" s="542"/>
      <c r="AV329" s="542"/>
      <c r="AW329" s="542"/>
      <c r="AX329" s="542"/>
      <c r="AY329" s="542"/>
      <c r="AZ329" s="542"/>
      <c r="BA329" s="542"/>
      <c r="BB329" s="542"/>
      <c r="BC329" s="542"/>
      <c r="BD329" s="542"/>
      <c r="BE329" s="542"/>
      <c r="BF329" s="542"/>
      <c r="BG329" s="542"/>
      <c r="BH329" s="542"/>
      <c r="BI329" s="542"/>
      <c r="BJ329" s="542"/>
      <c r="BK329" s="542"/>
      <c r="BL329" s="542"/>
      <c r="BM329" s="542"/>
      <c r="BN329" s="542"/>
      <c r="BO329" s="542"/>
      <c r="BP329" s="542"/>
      <c r="BQ329" s="542"/>
      <c r="BR329" s="542"/>
      <c r="BS329" s="542"/>
      <c r="BT329" s="542"/>
      <c r="BU329" s="542"/>
      <c r="BV329" s="542"/>
      <c r="BW329" s="542"/>
      <c r="BX329" s="542"/>
      <c r="BY329" s="542"/>
      <c r="BZ329" s="542"/>
      <c r="CA329" s="542"/>
      <c r="CB329" s="542"/>
      <c r="CC329" s="542"/>
      <c r="CD329" s="542"/>
    </row>
    <row r="330" spans="1:82" ht="17.399999999999999" x14ac:dyDescent="0.3">
      <c r="A330" s="545"/>
      <c r="B330" s="542"/>
      <c r="C330" s="542"/>
      <c r="D330" s="568"/>
      <c r="E330" s="542"/>
      <c r="F330" s="542"/>
      <c r="G330" s="567"/>
      <c r="H330" s="567"/>
      <c r="I330" s="542"/>
      <c r="J330" s="542"/>
      <c r="K330" s="542"/>
      <c r="L330" s="542"/>
      <c r="M330" s="542"/>
      <c r="N330" s="542"/>
      <c r="O330" s="542"/>
      <c r="P330" s="542"/>
      <c r="Q330" s="542"/>
      <c r="R330" s="542"/>
      <c r="S330" s="542"/>
      <c r="T330" s="542"/>
      <c r="U330" s="542"/>
      <c r="V330" s="542"/>
      <c r="W330" s="542"/>
      <c r="X330" s="542"/>
      <c r="Y330" s="542"/>
      <c r="Z330" s="542"/>
      <c r="AA330" s="542"/>
      <c r="AB330" s="542"/>
      <c r="AC330" s="542"/>
      <c r="AD330" s="542"/>
      <c r="AE330" s="542"/>
      <c r="AF330" s="542"/>
      <c r="AG330" s="542"/>
      <c r="AH330" s="542"/>
      <c r="AI330" s="542"/>
      <c r="AJ330" s="542"/>
      <c r="AK330" s="542"/>
      <c r="AL330" s="542"/>
      <c r="AM330" s="542"/>
      <c r="AN330" s="542"/>
      <c r="AO330" s="568"/>
      <c r="AP330" s="542"/>
      <c r="AQ330" s="542"/>
      <c r="AR330" s="542"/>
      <c r="AS330" s="542"/>
      <c r="AT330" s="542"/>
      <c r="AU330" s="542"/>
      <c r="AV330" s="542"/>
      <c r="AW330" s="542"/>
      <c r="AX330" s="542"/>
      <c r="AY330" s="542"/>
      <c r="AZ330" s="542"/>
      <c r="BA330" s="542"/>
      <c r="BB330" s="542"/>
      <c r="BC330" s="542"/>
      <c r="BD330" s="542"/>
      <c r="BE330" s="542"/>
      <c r="BF330" s="542"/>
      <c r="BG330" s="542"/>
      <c r="BH330" s="542"/>
      <c r="BI330" s="542"/>
      <c r="BJ330" s="542"/>
      <c r="BK330" s="542"/>
      <c r="BL330" s="542"/>
      <c r="BM330" s="542"/>
      <c r="BN330" s="542"/>
      <c r="BO330" s="542"/>
      <c r="BP330" s="542"/>
      <c r="BQ330" s="542"/>
      <c r="BR330" s="542"/>
      <c r="BS330" s="542"/>
      <c r="BT330" s="542"/>
      <c r="BU330" s="542"/>
      <c r="BV330" s="542"/>
      <c r="BW330" s="542"/>
      <c r="BX330" s="542"/>
      <c r="BY330" s="542"/>
      <c r="BZ330" s="542"/>
      <c r="CA330" s="542"/>
      <c r="CB330" s="542"/>
      <c r="CC330" s="542"/>
      <c r="CD330" s="542"/>
    </row>
    <row r="331" spans="1:82" ht="17.399999999999999" x14ac:dyDescent="0.3">
      <c r="A331" s="545"/>
      <c r="B331" s="542"/>
      <c r="C331" s="542"/>
      <c r="D331" s="568"/>
      <c r="E331" s="542"/>
      <c r="F331" s="542"/>
      <c r="G331" s="567"/>
      <c r="H331" s="567"/>
      <c r="I331" s="542"/>
      <c r="J331" s="542"/>
      <c r="K331" s="542"/>
      <c r="L331" s="542"/>
      <c r="M331" s="542"/>
      <c r="N331" s="542"/>
      <c r="O331" s="542"/>
      <c r="P331" s="542"/>
      <c r="Q331" s="542"/>
      <c r="R331" s="542"/>
      <c r="S331" s="542"/>
      <c r="T331" s="542"/>
      <c r="U331" s="542"/>
      <c r="V331" s="542"/>
      <c r="W331" s="542"/>
      <c r="X331" s="542"/>
      <c r="Y331" s="542"/>
      <c r="Z331" s="542"/>
      <c r="AA331" s="542"/>
      <c r="AB331" s="542"/>
      <c r="AC331" s="542"/>
      <c r="AD331" s="542"/>
      <c r="AE331" s="542"/>
      <c r="AF331" s="542"/>
      <c r="AG331" s="542"/>
      <c r="AH331" s="542"/>
      <c r="AI331" s="542"/>
      <c r="AJ331" s="542"/>
      <c r="AK331" s="542"/>
      <c r="AL331" s="542"/>
      <c r="AM331" s="542"/>
      <c r="AN331" s="542"/>
      <c r="AO331" s="568"/>
      <c r="AP331" s="542"/>
      <c r="AQ331" s="542"/>
      <c r="AR331" s="542"/>
      <c r="AS331" s="542"/>
      <c r="AT331" s="542"/>
      <c r="AU331" s="542"/>
      <c r="AV331" s="542"/>
      <c r="AW331" s="542"/>
      <c r="AX331" s="542"/>
      <c r="AY331" s="542"/>
      <c r="AZ331" s="542"/>
      <c r="BA331" s="542"/>
      <c r="BB331" s="542"/>
      <c r="BC331" s="542"/>
      <c r="BD331" s="542"/>
      <c r="BE331" s="542"/>
      <c r="BF331" s="542"/>
      <c r="BG331" s="542"/>
      <c r="BH331" s="542"/>
      <c r="BI331" s="542"/>
      <c r="BJ331" s="542"/>
      <c r="BK331" s="542"/>
      <c r="BL331" s="542"/>
      <c r="BM331" s="542"/>
      <c r="BN331" s="542"/>
      <c r="BO331" s="542"/>
      <c r="BP331" s="542"/>
      <c r="BQ331" s="542"/>
      <c r="BR331" s="542"/>
      <c r="BS331" s="542"/>
      <c r="BT331" s="542"/>
      <c r="BU331" s="542"/>
      <c r="BV331" s="542"/>
      <c r="BW331" s="542"/>
      <c r="BX331" s="542"/>
      <c r="BY331" s="542"/>
      <c r="BZ331" s="542"/>
      <c r="CA331" s="542"/>
      <c r="CB331" s="542"/>
      <c r="CC331" s="542"/>
      <c r="CD331" s="542"/>
    </row>
    <row r="332" spans="1:82" ht="17.399999999999999" x14ac:dyDescent="0.3">
      <c r="A332" s="545"/>
      <c r="B332" s="542"/>
      <c r="C332" s="542"/>
      <c r="D332" s="568"/>
      <c r="E332" s="542"/>
      <c r="F332" s="542"/>
      <c r="G332" s="567"/>
      <c r="H332" s="567"/>
      <c r="I332" s="542"/>
      <c r="J332" s="542"/>
      <c r="K332" s="542"/>
      <c r="L332" s="542"/>
      <c r="M332" s="542"/>
      <c r="N332" s="542"/>
      <c r="O332" s="542"/>
      <c r="P332" s="542"/>
      <c r="Q332" s="542"/>
      <c r="R332" s="542"/>
      <c r="S332" s="542"/>
      <c r="T332" s="542"/>
      <c r="U332" s="542"/>
      <c r="V332" s="542"/>
      <c r="W332" s="542"/>
      <c r="X332" s="542"/>
      <c r="Y332" s="542"/>
      <c r="Z332" s="542"/>
      <c r="AA332" s="542"/>
      <c r="AB332" s="542"/>
      <c r="AC332" s="542"/>
      <c r="AD332" s="542"/>
      <c r="AE332" s="542"/>
      <c r="AF332" s="542"/>
      <c r="AG332" s="542"/>
      <c r="AH332" s="542"/>
      <c r="AI332" s="542"/>
      <c r="AJ332" s="542"/>
      <c r="AK332" s="542"/>
      <c r="AL332" s="542"/>
      <c r="AM332" s="542"/>
      <c r="AN332" s="542"/>
      <c r="AO332" s="568"/>
      <c r="AP332" s="542"/>
      <c r="AQ332" s="542"/>
      <c r="AR332" s="542"/>
      <c r="AS332" s="542"/>
      <c r="AT332" s="542"/>
      <c r="AU332" s="542"/>
      <c r="AV332" s="542"/>
      <c r="AW332" s="542"/>
      <c r="AX332" s="542"/>
      <c r="AY332" s="542"/>
      <c r="AZ332" s="542"/>
      <c r="BA332" s="542"/>
      <c r="BB332" s="542"/>
      <c r="BC332" s="542"/>
      <c r="BD332" s="542"/>
      <c r="BE332" s="542"/>
      <c r="BF332" s="542"/>
      <c r="BG332" s="542"/>
      <c r="BH332" s="542"/>
      <c r="BI332" s="542"/>
      <c r="BJ332" s="542"/>
      <c r="BK332" s="542"/>
      <c r="BL332" s="542"/>
      <c r="BM332" s="542"/>
      <c r="BN332" s="542"/>
      <c r="BO332" s="542"/>
      <c r="BP332" s="542"/>
      <c r="BQ332" s="542"/>
      <c r="BR332" s="542"/>
      <c r="BS332" s="542"/>
      <c r="BT332" s="542"/>
      <c r="BU332" s="542"/>
      <c r="BV332" s="542"/>
      <c r="BW332" s="542"/>
      <c r="BX332" s="542"/>
      <c r="BY332" s="542"/>
      <c r="BZ332" s="542"/>
      <c r="CA332" s="542"/>
      <c r="CB332" s="542"/>
      <c r="CC332" s="542"/>
      <c r="CD332" s="542"/>
    </row>
    <row r="333" spans="1:82" ht="17.399999999999999" x14ac:dyDescent="0.3">
      <c r="A333" s="545"/>
      <c r="B333" s="542"/>
      <c r="C333" s="542"/>
      <c r="D333" s="568"/>
      <c r="E333" s="542"/>
      <c r="F333" s="542"/>
      <c r="G333" s="567"/>
      <c r="H333" s="567"/>
      <c r="I333" s="542"/>
      <c r="J333" s="542"/>
      <c r="K333" s="542"/>
      <c r="L333" s="542"/>
      <c r="M333" s="542"/>
      <c r="N333" s="542"/>
      <c r="O333" s="542"/>
      <c r="P333" s="542"/>
      <c r="Q333" s="542"/>
      <c r="R333" s="542"/>
      <c r="S333" s="542"/>
      <c r="T333" s="542"/>
      <c r="U333" s="542"/>
      <c r="V333" s="542"/>
      <c r="W333" s="542"/>
      <c r="X333" s="542"/>
      <c r="Y333" s="542"/>
      <c r="Z333" s="542"/>
      <c r="AA333" s="542"/>
      <c r="AB333" s="542"/>
      <c r="AC333" s="542"/>
      <c r="AD333" s="542"/>
      <c r="AE333" s="542"/>
      <c r="AF333" s="542"/>
      <c r="AG333" s="542"/>
      <c r="AH333" s="542"/>
      <c r="AI333" s="542"/>
      <c r="AJ333" s="542"/>
      <c r="AK333" s="542"/>
      <c r="AL333" s="542"/>
      <c r="AM333" s="542"/>
      <c r="AN333" s="542"/>
      <c r="AO333" s="568"/>
      <c r="AP333" s="542"/>
      <c r="AQ333" s="542"/>
      <c r="AR333" s="542"/>
      <c r="AS333" s="542"/>
      <c r="AT333" s="542"/>
      <c r="AU333" s="542"/>
      <c r="AV333" s="542"/>
      <c r="AW333" s="542"/>
      <c r="AX333" s="542"/>
      <c r="AY333" s="542"/>
      <c r="AZ333" s="542"/>
      <c r="BA333" s="542"/>
      <c r="BB333" s="542"/>
      <c r="BC333" s="542"/>
      <c r="BD333" s="542"/>
      <c r="BE333" s="542"/>
      <c r="BF333" s="542"/>
      <c r="BG333" s="542"/>
      <c r="BH333" s="542"/>
      <c r="BI333" s="542"/>
      <c r="BJ333" s="542"/>
      <c r="BK333" s="542"/>
      <c r="BL333" s="542"/>
      <c r="BM333" s="542"/>
      <c r="BN333" s="542"/>
      <c r="BO333" s="542"/>
      <c r="BP333" s="542"/>
      <c r="BQ333" s="542"/>
      <c r="BR333" s="542"/>
      <c r="BS333" s="542"/>
      <c r="BT333" s="542"/>
      <c r="BU333" s="542"/>
      <c r="BV333" s="542"/>
      <c r="BW333" s="542"/>
      <c r="BX333" s="542"/>
      <c r="BY333" s="542"/>
      <c r="BZ333" s="542"/>
      <c r="CA333" s="542"/>
      <c r="CB333" s="542"/>
      <c r="CC333" s="542"/>
      <c r="CD333" s="542"/>
    </row>
    <row r="334" spans="1:82" ht="17.399999999999999" x14ac:dyDescent="0.3">
      <c r="A334" s="545"/>
      <c r="B334" s="542"/>
      <c r="C334" s="542"/>
      <c r="D334" s="568"/>
      <c r="E334" s="542"/>
      <c r="F334" s="542"/>
      <c r="G334" s="567"/>
      <c r="H334" s="567"/>
      <c r="I334" s="542"/>
      <c r="J334" s="542"/>
      <c r="K334" s="542"/>
      <c r="L334" s="542"/>
      <c r="M334" s="542"/>
      <c r="N334" s="542"/>
      <c r="O334" s="542"/>
      <c r="P334" s="542"/>
      <c r="Q334" s="542"/>
      <c r="R334" s="542"/>
      <c r="S334" s="542"/>
      <c r="T334" s="542"/>
      <c r="U334" s="542"/>
      <c r="V334" s="542"/>
      <c r="W334" s="542"/>
      <c r="X334" s="542"/>
      <c r="Y334" s="542"/>
      <c r="Z334" s="542"/>
      <c r="AA334" s="542"/>
      <c r="AB334" s="542"/>
      <c r="AC334" s="542"/>
      <c r="AD334" s="542"/>
      <c r="AE334" s="542"/>
      <c r="AF334" s="542"/>
      <c r="AG334" s="542"/>
      <c r="AH334" s="542"/>
      <c r="AI334" s="542"/>
      <c r="AJ334" s="542"/>
      <c r="AK334" s="542"/>
      <c r="AL334" s="542"/>
      <c r="AM334" s="542"/>
      <c r="AN334" s="542"/>
      <c r="AO334" s="568"/>
      <c r="AP334" s="542"/>
      <c r="AQ334" s="542"/>
      <c r="AR334" s="542"/>
      <c r="AS334" s="542"/>
      <c r="AT334" s="542"/>
      <c r="AU334" s="542"/>
      <c r="AV334" s="542"/>
      <c r="AW334" s="542"/>
      <c r="AX334" s="542"/>
      <c r="AY334" s="542"/>
      <c r="AZ334" s="542"/>
      <c r="BA334" s="542"/>
      <c r="BB334" s="542"/>
      <c r="BC334" s="542"/>
      <c r="BD334" s="542"/>
      <c r="BE334" s="542"/>
      <c r="BF334" s="542"/>
      <c r="BG334" s="542"/>
      <c r="BH334" s="542"/>
      <c r="BI334" s="542"/>
      <c r="BJ334" s="542"/>
      <c r="BK334" s="542"/>
      <c r="BL334" s="542"/>
      <c r="BM334" s="542"/>
      <c r="BN334" s="542"/>
      <c r="BO334" s="542"/>
      <c r="BP334" s="542"/>
      <c r="BQ334" s="542"/>
      <c r="BR334" s="542"/>
      <c r="BS334" s="542"/>
      <c r="BT334" s="542"/>
      <c r="BU334" s="542"/>
      <c r="BV334" s="542"/>
      <c r="BW334" s="542"/>
      <c r="BX334" s="542"/>
      <c r="BY334" s="542"/>
      <c r="BZ334" s="542"/>
      <c r="CA334" s="542"/>
      <c r="CB334" s="542"/>
      <c r="CC334" s="542"/>
      <c r="CD334" s="542"/>
    </row>
    <row r="335" spans="1:82" ht="17.399999999999999" x14ac:dyDescent="0.3">
      <c r="A335" s="545"/>
      <c r="B335" s="542"/>
      <c r="C335" s="542"/>
      <c r="D335" s="568"/>
      <c r="E335" s="542"/>
      <c r="F335" s="542"/>
      <c r="G335" s="567"/>
      <c r="H335" s="567"/>
      <c r="I335" s="542"/>
      <c r="J335" s="542"/>
      <c r="K335" s="542"/>
      <c r="L335" s="542"/>
      <c r="M335" s="542"/>
      <c r="N335" s="542"/>
      <c r="O335" s="542"/>
      <c r="P335" s="542"/>
      <c r="Q335" s="542"/>
      <c r="R335" s="542"/>
      <c r="S335" s="542"/>
      <c r="T335" s="542"/>
      <c r="U335" s="542"/>
      <c r="V335" s="542"/>
      <c r="W335" s="542"/>
      <c r="X335" s="542"/>
      <c r="Y335" s="542"/>
      <c r="Z335" s="542"/>
      <c r="AA335" s="542"/>
      <c r="AB335" s="542"/>
      <c r="AC335" s="542"/>
      <c r="AD335" s="542"/>
      <c r="AE335" s="542"/>
      <c r="AF335" s="542"/>
      <c r="AG335" s="542"/>
      <c r="AH335" s="542"/>
      <c r="AI335" s="542"/>
      <c r="AJ335" s="542"/>
      <c r="AK335" s="542"/>
      <c r="AL335" s="542"/>
      <c r="AM335" s="542"/>
      <c r="AN335" s="542"/>
      <c r="AO335" s="568"/>
      <c r="AP335" s="542"/>
      <c r="AQ335" s="542"/>
      <c r="AR335" s="542"/>
      <c r="AS335" s="542"/>
      <c r="AT335" s="542"/>
      <c r="AU335" s="542"/>
      <c r="AV335" s="542"/>
      <c r="AW335" s="542"/>
      <c r="AX335" s="542"/>
      <c r="AY335" s="542"/>
      <c r="AZ335" s="542"/>
      <c r="BA335" s="542"/>
      <c r="BB335" s="542"/>
      <c r="BC335" s="542"/>
      <c r="BD335" s="542"/>
      <c r="BE335" s="542"/>
      <c r="BF335" s="542"/>
      <c r="BG335" s="542"/>
      <c r="BH335" s="542"/>
      <c r="BI335" s="542"/>
      <c r="BJ335" s="542"/>
      <c r="BK335" s="542"/>
      <c r="BL335" s="542"/>
      <c r="BM335" s="542"/>
      <c r="BN335" s="542"/>
      <c r="BO335" s="542"/>
      <c r="BP335" s="542"/>
      <c r="BQ335" s="542"/>
      <c r="BR335" s="542"/>
      <c r="BS335" s="542"/>
      <c r="BT335" s="542"/>
      <c r="BU335" s="542"/>
      <c r="BV335" s="542"/>
      <c r="BW335" s="542"/>
      <c r="BX335" s="542"/>
      <c r="BY335" s="542"/>
      <c r="BZ335" s="542"/>
      <c r="CA335" s="542"/>
      <c r="CB335" s="542"/>
      <c r="CC335" s="542"/>
      <c r="CD335" s="542"/>
    </row>
    <row r="336" spans="1:82" ht="17.399999999999999" x14ac:dyDescent="0.3">
      <c r="A336" s="545"/>
      <c r="B336" s="542"/>
      <c r="C336" s="542"/>
      <c r="D336" s="568"/>
      <c r="E336" s="542"/>
      <c r="F336" s="542"/>
      <c r="G336" s="567"/>
      <c r="H336" s="567"/>
      <c r="I336" s="542"/>
      <c r="J336" s="542"/>
      <c r="K336" s="542"/>
      <c r="L336" s="542"/>
      <c r="M336" s="542"/>
      <c r="N336" s="542"/>
      <c r="O336" s="542"/>
      <c r="P336" s="542"/>
      <c r="Q336" s="542"/>
      <c r="R336" s="542"/>
      <c r="S336" s="542"/>
      <c r="T336" s="542"/>
      <c r="U336" s="542"/>
      <c r="V336" s="542"/>
      <c r="W336" s="542"/>
      <c r="X336" s="542"/>
      <c r="Y336" s="542"/>
      <c r="Z336" s="542"/>
      <c r="AA336" s="542"/>
      <c r="AB336" s="542"/>
      <c r="AC336" s="542"/>
      <c r="AD336" s="542"/>
      <c r="AE336" s="542"/>
      <c r="AF336" s="542"/>
      <c r="AG336" s="542"/>
      <c r="AH336" s="542"/>
      <c r="AI336" s="542"/>
      <c r="AJ336" s="542"/>
      <c r="AK336" s="542"/>
      <c r="AL336" s="542"/>
      <c r="AM336" s="542"/>
      <c r="AN336" s="542"/>
      <c r="AO336" s="568"/>
      <c r="AP336" s="542"/>
      <c r="AQ336" s="542"/>
      <c r="AR336" s="542"/>
      <c r="AS336" s="542"/>
      <c r="AT336" s="542"/>
      <c r="AU336" s="542"/>
      <c r="AV336" s="542"/>
      <c r="AW336" s="542"/>
      <c r="AX336" s="542"/>
      <c r="AY336" s="542"/>
      <c r="AZ336" s="542"/>
      <c r="BA336" s="542"/>
      <c r="BB336" s="542"/>
      <c r="BC336" s="542"/>
      <c r="BD336" s="542"/>
      <c r="BE336" s="542"/>
      <c r="BF336" s="542"/>
      <c r="BG336" s="542"/>
      <c r="BH336" s="542"/>
      <c r="BI336" s="542"/>
      <c r="BJ336" s="542"/>
      <c r="BK336" s="542"/>
      <c r="BL336" s="542"/>
      <c r="BM336" s="542"/>
      <c r="BN336" s="542"/>
      <c r="BO336" s="542"/>
      <c r="BP336" s="542"/>
      <c r="BQ336" s="542"/>
      <c r="BR336" s="542"/>
      <c r="BS336" s="542"/>
      <c r="BT336" s="542"/>
      <c r="BU336" s="542"/>
      <c r="BV336" s="542"/>
      <c r="BW336" s="542"/>
      <c r="BX336" s="542"/>
      <c r="BY336" s="542"/>
      <c r="BZ336" s="542"/>
      <c r="CA336" s="542"/>
      <c r="CB336" s="542"/>
      <c r="CC336" s="542"/>
      <c r="CD336" s="542"/>
    </row>
    <row r="337" spans="1:82" ht="17.399999999999999" x14ac:dyDescent="0.3">
      <c r="A337" s="545"/>
      <c r="B337" s="542"/>
      <c r="C337" s="542"/>
      <c r="D337" s="568"/>
      <c r="E337" s="542"/>
      <c r="F337" s="542"/>
      <c r="G337" s="567"/>
      <c r="H337" s="567"/>
      <c r="I337" s="542"/>
      <c r="J337" s="542"/>
      <c r="K337" s="542"/>
      <c r="L337" s="542"/>
      <c r="M337" s="542"/>
      <c r="N337" s="542"/>
      <c r="O337" s="542"/>
      <c r="P337" s="542"/>
      <c r="Q337" s="542"/>
      <c r="R337" s="542"/>
      <c r="S337" s="542"/>
      <c r="T337" s="542"/>
      <c r="U337" s="542"/>
      <c r="V337" s="542"/>
      <c r="W337" s="542"/>
      <c r="X337" s="542"/>
      <c r="Y337" s="542"/>
      <c r="Z337" s="542"/>
      <c r="AA337" s="542"/>
      <c r="AB337" s="542"/>
      <c r="AC337" s="542"/>
      <c r="AD337" s="542"/>
      <c r="AE337" s="542"/>
      <c r="AF337" s="542"/>
      <c r="AG337" s="542"/>
      <c r="AH337" s="542"/>
      <c r="AI337" s="542"/>
      <c r="AJ337" s="542"/>
      <c r="AK337" s="542"/>
      <c r="AL337" s="542"/>
      <c r="AM337" s="542"/>
      <c r="AN337" s="542"/>
      <c r="AO337" s="568"/>
      <c r="AP337" s="542"/>
      <c r="AQ337" s="542"/>
      <c r="AR337" s="542"/>
      <c r="AS337" s="542"/>
      <c r="AT337" s="542"/>
      <c r="AU337" s="542"/>
      <c r="AV337" s="542"/>
      <c r="AW337" s="542"/>
      <c r="AX337" s="542"/>
      <c r="AY337" s="542"/>
      <c r="AZ337" s="542"/>
      <c r="BA337" s="542"/>
      <c r="BB337" s="542"/>
      <c r="BC337" s="542"/>
      <c r="BD337" s="542"/>
      <c r="BE337" s="542"/>
      <c r="BF337" s="542"/>
      <c r="BG337" s="542"/>
      <c r="BH337" s="542"/>
      <c r="BI337" s="542"/>
      <c r="BJ337" s="542"/>
      <c r="BK337" s="542"/>
      <c r="BL337" s="542"/>
      <c r="BM337" s="542"/>
      <c r="BN337" s="542"/>
      <c r="BO337" s="542"/>
      <c r="BP337" s="542"/>
      <c r="BQ337" s="542"/>
      <c r="BR337" s="542"/>
      <c r="BS337" s="542"/>
      <c r="BT337" s="542"/>
      <c r="BU337" s="542"/>
      <c r="BV337" s="542"/>
      <c r="BW337" s="542"/>
      <c r="BX337" s="542"/>
      <c r="BY337" s="542"/>
      <c r="BZ337" s="542"/>
      <c r="CA337" s="542"/>
      <c r="CB337" s="542"/>
      <c r="CC337" s="542"/>
      <c r="CD337" s="542"/>
    </row>
    <row r="338" spans="1:82" ht="17.399999999999999" x14ac:dyDescent="0.3">
      <c r="A338" s="545"/>
      <c r="B338" s="542"/>
      <c r="C338" s="542"/>
      <c r="D338" s="568"/>
      <c r="E338" s="542"/>
      <c r="F338" s="542"/>
      <c r="G338" s="567"/>
      <c r="H338" s="567"/>
      <c r="I338" s="542"/>
      <c r="J338" s="542"/>
      <c r="K338" s="542"/>
      <c r="L338" s="542"/>
      <c r="M338" s="542"/>
      <c r="N338" s="542"/>
      <c r="O338" s="542"/>
      <c r="P338" s="542"/>
      <c r="Q338" s="542"/>
      <c r="R338" s="542"/>
      <c r="S338" s="542"/>
      <c r="T338" s="542"/>
      <c r="U338" s="542"/>
      <c r="V338" s="542"/>
      <c r="W338" s="542"/>
      <c r="X338" s="542"/>
      <c r="Y338" s="542"/>
      <c r="Z338" s="542"/>
      <c r="AA338" s="542"/>
      <c r="AB338" s="542"/>
      <c r="AC338" s="542"/>
      <c r="AD338" s="542"/>
      <c r="AE338" s="542"/>
      <c r="AF338" s="542"/>
      <c r="AG338" s="542"/>
      <c r="AH338" s="542"/>
      <c r="AI338" s="542"/>
      <c r="AJ338" s="542"/>
      <c r="AK338" s="542"/>
      <c r="AL338" s="542"/>
      <c r="AM338" s="542"/>
      <c r="AN338" s="542"/>
      <c r="AO338" s="568"/>
      <c r="AP338" s="542"/>
      <c r="AQ338" s="542"/>
      <c r="AR338" s="542"/>
      <c r="AS338" s="542"/>
      <c r="AT338" s="542"/>
      <c r="AU338" s="542"/>
      <c r="AV338" s="542"/>
      <c r="AW338" s="542"/>
      <c r="AX338" s="542"/>
      <c r="AY338" s="542"/>
      <c r="AZ338" s="542"/>
      <c r="BA338" s="542"/>
      <c r="BB338" s="542"/>
      <c r="BC338" s="542"/>
      <c r="BD338" s="542"/>
      <c r="BE338" s="542"/>
      <c r="BF338" s="542"/>
      <c r="BG338" s="542"/>
      <c r="BH338" s="542"/>
      <c r="BI338" s="542"/>
      <c r="BJ338" s="542"/>
      <c r="BK338" s="542"/>
      <c r="BL338" s="542"/>
      <c r="BM338" s="542"/>
      <c r="BN338" s="542"/>
      <c r="BO338" s="542"/>
      <c r="BP338" s="542"/>
      <c r="BQ338" s="542"/>
      <c r="BR338" s="542"/>
      <c r="BS338" s="542"/>
      <c r="BT338" s="542"/>
      <c r="BU338" s="542"/>
      <c r="BV338" s="542"/>
      <c r="BW338" s="542"/>
      <c r="BX338" s="542"/>
      <c r="BY338" s="542"/>
      <c r="BZ338" s="542"/>
      <c r="CA338" s="542"/>
      <c r="CB338" s="542"/>
      <c r="CC338" s="542"/>
      <c r="CD338" s="542"/>
    </row>
    <row r="339" spans="1:82" ht="17.399999999999999" x14ac:dyDescent="0.3">
      <c r="A339" s="545"/>
      <c r="B339" s="542"/>
      <c r="C339" s="542"/>
      <c r="D339" s="568"/>
      <c r="E339" s="542"/>
      <c r="F339" s="542"/>
      <c r="G339" s="567"/>
      <c r="H339" s="567"/>
      <c r="I339" s="542"/>
      <c r="J339" s="542"/>
      <c r="K339" s="542"/>
      <c r="L339" s="542"/>
      <c r="M339" s="542"/>
      <c r="N339" s="542"/>
      <c r="O339" s="542"/>
      <c r="P339" s="542"/>
      <c r="Q339" s="542"/>
      <c r="R339" s="542"/>
      <c r="S339" s="542"/>
      <c r="T339" s="542"/>
      <c r="U339" s="542"/>
      <c r="V339" s="542"/>
      <c r="W339" s="542"/>
      <c r="X339" s="542"/>
      <c r="Y339" s="542"/>
      <c r="Z339" s="542"/>
      <c r="AA339" s="542"/>
      <c r="AB339" s="542"/>
      <c r="AC339" s="542"/>
      <c r="AD339" s="542"/>
      <c r="AE339" s="542"/>
      <c r="AF339" s="542"/>
      <c r="AG339" s="542"/>
      <c r="AH339" s="542"/>
      <c r="AI339" s="542"/>
      <c r="AJ339" s="542"/>
      <c r="AK339" s="542"/>
      <c r="AL339" s="542"/>
      <c r="AM339" s="542"/>
      <c r="AN339" s="542"/>
      <c r="AO339" s="568"/>
      <c r="AP339" s="542"/>
      <c r="AQ339" s="542"/>
      <c r="AR339" s="542"/>
      <c r="AS339" s="542"/>
      <c r="AT339" s="542"/>
      <c r="AU339" s="542"/>
      <c r="AV339" s="542"/>
      <c r="AW339" s="542"/>
      <c r="AX339" s="542"/>
      <c r="AY339" s="542"/>
      <c r="AZ339" s="542"/>
      <c r="BA339" s="542"/>
      <c r="BB339" s="542"/>
      <c r="BC339" s="542"/>
      <c r="BD339" s="542"/>
      <c r="BE339" s="542"/>
      <c r="BF339" s="542"/>
      <c r="BG339" s="542"/>
      <c r="BH339" s="542"/>
      <c r="BI339" s="542"/>
      <c r="BJ339" s="542"/>
      <c r="BK339" s="542"/>
      <c r="BL339" s="542"/>
      <c r="BM339" s="542"/>
      <c r="BN339" s="542"/>
      <c r="BO339" s="542"/>
      <c r="BP339" s="542"/>
      <c r="BQ339" s="542"/>
      <c r="BR339" s="542"/>
      <c r="BS339" s="542"/>
      <c r="BT339" s="542"/>
      <c r="BU339" s="542"/>
      <c r="BV339" s="542"/>
      <c r="BW339" s="542"/>
      <c r="BX339" s="542"/>
      <c r="BY339" s="542"/>
      <c r="BZ339" s="542"/>
      <c r="CA339" s="542"/>
      <c r="CB339" s="542"/>
      <c r="CC339" s="542"/>
      <c r="CD339" s="542"/>
    </row>
    <row r="340" spans="1:82" ht="17.399999999999999" x14ac:dyDescent="0.3">
      <c r="A340" s="545"/>
      <c r="B340" s="542"/>
      <c r="C340" s="542"/>
      <c r="D340" s="568"/>
      <c r="E340" s="542"/>
      <c r="F340" s="542"/>
      <c r="G340" s="567"/>
      <c r="H340" s="567"/>
      <c r="I340" s="542"/>
      <c r="J340" s="542"/>
      <c r="K340" s="542"/>
      <c r="L340" s="542"/>
      <c r="M340" s="542"/>
      <c r="N340" s="542"/>
      <c r="O340" s="542"/>
      <c r="P340" s="542"/>
      <c r="Q340" s="542"/>
      <c r="R340" s="542"/>
      <c r="S340" s="542"/>
      <c r="T340" s="542"/>
      <c r="U340" s="542"/>
      <c r="V340" s="542"/>
      <c r="W340" s="542"/>
      <c r="X340" s="542"/>
      <c r="Y340" s="542"/>
      <c r="Z340" s="542"/>
      <c r="AA340" s="542"/>
      <c r="AB340" s="542"/>
      <c r="AC340" s="542"/>
      <c r="AD340" s="542"/>
      <c r="AE340" s="542"/>
      <c r="AF340" s="542"/>
      <c r="AG340" s="542"/>
      <c r="AH340" s="542"/>
      <c r="AI340" s="542"/>
      <c r="AJ340" s="542"/>
      <c r="AK340" s="542"/>
      <c r="AL340" s="542"/>
      <c r="AM340" s="542"/>
      <c r="AN340" s="542"/>
      <c r="AO340" s="568"/>
      <c r="AP340" s="542"/>
      <c r="AQ340" s="542"/>
      <c r="AR340" s="542"/>
      <c r="AS340" s="542"/>
      <c r="AT340" s="542"/>
      <c r="AU340" s="542"/>
      <c r="AV340" s="542"/>
      <c r="AW340" s="542"/>
      <c r="AX340" s="542"/>
      <c r="AY340" s="542"/>
      <c r="AZ340" s="542"/>
      <c r="BA340" s="542"/>
      <c r="BB340" s="542"/>
      <c r="BC340" s="542"/>
      <c r="BD340" s="542"/>
      <c r="BE340" s="542"/>
      <c r="BF340" s="542"/>
      <c r="BG340" s="542"/>
      <c r="BH340" s="542"/>
      <c r="BI340" s="542"/>
      <c r="BJ340" s="542"/>
      <c r="BK340" s="542"/>
      <c r="BL340" s="542"/>
      <c r="BM340" s="542"/>
      <c r="BN340" s="542"/>
      <c r="BO340" s="542"/>
      <c r="BP340" s="542"/>
      <c r="BQ340" s="542"/>
      <c r="BR340" s="542"/>
      <c r="BS340" s="542"/>
      <c r="BT340" s="542"/>
      <c r="BU340" s="542"/>
      <c r="BV340" s="542"/>
      <c r="BW340" s="542"/>
      <c r="BX340" s="542"/>
      <c r="BY340" s="542"/>
      <c r="BZ340" s="542"/>
      <c r="CA340" s="542"/>
      <c r="CB340" s="542"/>
      <c r="CC340" s="542"/>
      <c r="CD340" s="542"/>
    </row>
    <row r="341" spans="1:82" ht="17.399999999999999" x14ac:dyDescent="0.3">
      <c r="A341" s="545"/>
      <c r="B341" s="542"/>
      <c r="C341" s="542"/>
      <c r="D341" s="568"/>
      <c r="E341" s="542"/>
      <c r="F341" s="542"/>
      <c r="G341" s="567"/>
      <c r="H341" s="567"/>
      <c r="I341" s="542"/>
      <c r="J341" s="542"/>
      <c r="K341" s="542"/>
      <c r="L341" s="542"/>
      <c r="M341" s="542"/>
      <c r="N341" s="542"/>
      <c r="O341" s="542"/>
      <c r="P341" s="542"/>
      <c r="Q341" s="542"/>
      <c r="R341" s="542"/>
      <c r="S341" s="542"/>
      <c r="T341" s="542"/>
      <c r="U341" s="542"/>
      <c r="V341" s="542"/>
      <c r="W341" s="542"/>
      <c r="X341" s="542"/>
      <c r="Y341" s="542"/>
      <c r="Z341" s="542"/>
      <c r="AA341" s="542"/>
      <c r="AB341" s="542"/>
      <c r="AC341" s="542"/>
      <c r="AD341" s="542"/>
      <c r="AE341" s="542"/>
      <c r="AF341" s="542"/>
      <c r="AG341" s="542"/>
      <c r="AH341" s="542"/>
      <c r="AI341" s="542"/>
      <c r="AJ341" s="542"/>
      <c r="AK341" s="542"/>
      <c r="AL341" s="542"/>
      <c r="AM341" s="542"/>
      <c r="AN341" s="542"/>
      <c r="AO341" s="568"/>
      <c r="AP341" s="542"/>
      <c r="AQ341" s="542"/>
      <c r="AR341" s="542"/>
      <c r="AS341" s="542"/>
      <c r="AT341" s="542"/>
      <c r="AU341" s="542"/>
      <c r="AV341" s="542"/>
      <c r="AW341" s="542"/>
      <c r="AX341" s="542"/>
      <c r="AY341" s="542"/>
      <c r="AZ341" s="542"/>
      <c r="BA341" s="542"/>
      <c r="BB341" s="542"/>
      <c r="BC341" s="542"/>
      <c r="BD341" s="542"/>
      <c r="BE341" s="542"/>
      <c r="BF341" s="542"/>
      <c r="BG341" s="542"/>
      <c r="BH341" s="542"/>
      <c r="BI341" s="542"/>
      <c r="BJ341" s="542"/>
      <c r="BK341" s="542"/>
      <c r="BL341" s="542"/>
      <c r="BM341" s="542"/>
      <c r="BN341" s="542"/>
      <c r="BO341" s="542"/>
      <c r="BP341" s="542"/>
      <c r="BQ341" s="542"/>
      <c r="BR341" s="542"/>
      <c r="BS341" s="542"/>
      <c r="BT341" s="542"/>
      <c r="BU341" s="542"/>
      <c r="BV341" s="542"/>
      <c r="BW341" s="542"/>
      <c r="BX341" s="542"/>
      <c r="BY341" s="542"/>
      <c r="BZ341" s="542"/>
      <c r="CA341" s="542"/>
      <c r="CB341" s="542"/>
      <c r="CC341" s="542"/>
      <c r="CD341" s="542"/>
    </row>
    <row r="342" spans="1:82" ht="17.399999999999999" x14ac:dyDescent="0.3">
      <c r="A342" s="545"/>
      <c r="B342" s="542"/>
      <c r="C342" s="542"/>
      <c r="D342" s="568"/>
      <c r="E342" s="542"/>
      <c r="F342" s="542"/>
      <c r="G342" s="567"/>
      <c r="H342" s="567"/>
      <c r="I342" s="542"/>
      <c r="J342" s="542"/>
      <c r="K342" s="542"/>
      <c r="L342" s="542"/>
      <c r="M342" s="542"/>
      <c r="N342" s="542"/>
      <c r="O342" s="542"/>
      <c r="P342" s="542"/>
      <c r="Q342" s="542"/>
      <c r="R342" s="542"/>
      <c r="S342" s="542"/>
      <c r="T342" s="542"/>
      <c r="U342" s="542"/>
      <c r="V342" s="542"/>
      <c r="W342" s="542"/>
      <c r="X342" s="542"/>
      <c r="Y342" s="542"/>
      <c r="Z342" s="542"/>
      <c r="AA342" s="542"/>
      <c r="AB342" s="542"/>
      <c r="AC342" s="542"/>
      <c r="AD342" s="542"/>
      <c r="AE342" s="542"/>
      <c r="AF342" s="542"/>
      <c r="AG342" s="542"/>
      <c r="AH342" s="542"/>
      <c r="AI342" s="542"/>
      <c r="AJ342" s="542"/>
      <c r="AK342" s="542"/>
      <c r="AL342" s="542"/>
      <c r="AM342" s="542"/>
      <c r="AN342" s="542"/>
      <c r="AO342" s="568"/>
      <c r="AP342" s="542"/>
      <c r="AQ342" s="542"/>
      <c r="AR342" s="542"/>
      <c r="AS342" s="542"/>
      <c r="AT342" s="542"/>
      <c r="AU342" s="542"/>
      <c r="AV342" s="542"/>
      <c r="AW342" s="542"/>
      <c r="AX342" s="542"/>
      <c r="AY342" s="542"/>
      <c r="AZ342" s="542"/>
      <c r="BA342" s="542"/>
      <c r="BB342" s="542"/>
      <c r="BC342" s="542"/>
      <c r="BD342" s="542"/>
      <c r="BE342" s="542"/>
      <c r="BF342" s="542"/>
      <c r="BG342" s="542"/>
      <c r="BH342" s="542"/>
      <c r="BI342" s="542"/>
      <c r="BJ342" s="542"/>
      <c r="BK342" s="542"/>
      <c r="BL342" s="542"/>
      <c r="BM342" s="542"/>
      <c r="BN342" s="542"/>
      <c r="BO342" s="542"/>
      <c r="BP342" s="542"/>
      <c r="BQ342" s="542"/>
      <c r="BR342" s="542"/>
      <c r="BS342" s="542"/>
      <c r="BT342" s="542"/>
      <c r="BU342" s="542"/>
      <c r="BV342" s="542"/>
      <c r="BW342" s="542"/>
      <c r="BX342" s="542"/>
      <c r="BY342" s="542"/>
      <c r="BZ342" s="542"/>
      <c r="CA342" s="542"/>
      <c r="CB342" s="542"/>
      <c r="CC342" s="542"/>
      <c r="CD342" s="542"/>
    </row>
    <row r="343" spans="1:82" ht="17.399999999999999" x14ac:dyDescent="0.3">
      <c r="A343" s="545"/>
      <c r="B343" s="542"/>
      <c r="C343" s="542"/>
      <c r="D343" s="568"/>
      <c r="E343" s="542"/>
      <c r="F343" s="542"/>
      <c r="G343" s="567"/>
      <c r="H343" s="567"/>
      <c r="I343" s="542"/>
      <c r="J343" s="542"/>
      <c r="K343" s="542"/>
      <c r="L343" s="542"/>
      <c r="M343" s="542"/>
      <c r="N343" s="542"/>
      <c r="O343" s="542"/>
      <c r="P343" s="542"/>
      <c r="Q343" s="542"/>
      <c r="R343" s="542"/>
      <c r="S343" s="542"/>
      <c r="T343" s="542"/>
      <c r="U343" s="542"/>
      <c r="V343" s="542"/>
      <c r="W343" s="542"/>
      <c r="X343" s="542"/>
      <c r="Y343" s="542"/>
      <c r="Z343" s="542"/>
      <c r="AA343" s="542"/>
      <c r="AB343" s="542"/>
      <c r="AC343" s="542"/>
      <c r="AD343" s="542"/>
      <c r="AE343" s="542"/>
      <c r="AF343" s="542"/>
      <c r="AG343" s="542"/>
      <c r="AH343" s="542"/>
      <c r="AI343" s="542"/>
      <c r="AJ343" s="542"/>
      <c r="AK343" s="542"/>
      <c r="AL343" s="542"/>
      <c r="AM343" s="542"/>
      <c r="AN343" s="542"/>
      <c r="AO343" s="568"/>
      <c r="AP343" s="542"/>
      <c r="AQ343" s="542"/>
      <c r="AR343" s="542"/>
      <c r="AS343" s="542"/>
      <c r="AT343" s="542"/>
      <c r="AU343" s="542"/>
      <c r="AV343" s="542"/>
      <c r="AW343" s="542"/>
      <c r="AX343" s="542"/>
      <c r="AY343" s="542"/>
      <c r="AZ343" s="542"/>
      <c r="BA343" s="542"/>
      <c r="BB343" s="542"/>
      <c r="BC343" s="542"/>
      <c r="BD343" s="542"/>
      <c r="BE343" s="542"/>
      <c r="BF343" s="542"/>
      <c r="BG343" s="542"/>
      <c r="BH343" s="542"/>
      <c r="BI343" s="542"/>
      <c r="BJ343" s="542"/>
      <c r="BK343" s="542"/>
      <c r="BL343" s="542"/>
      <c r="BM343" s="542"/>
      <c r="BN343" s="542"/>
      <c r="BO343" s="542"/>
      <c r="BP343" s="542"/>
      <c r="BQ343" s="542"/>
      <c r="BR343" s="542"/>
      <c r="BS343" s="542"/>
      <c r="BT343" s="542"/>
      <c r="BU343" s="542"/>
      <c r="BV343" s="542"/>
      <c r="BW343" s="542"/>
      <c r="BX343" s="542"/>
      <c r="BY343" s="542"/>
      <c r="BZ343" s="542"/>
      <c r="CA343" s="542"/>
      <c r="CB343" s="542"/>
      <c r="CC343" s="542"/>
      <c r="CD343" s="542"/>
    </row>
  </sheetData>
  <mergeCells count="22">
    <mergeCell ref="C108:E154"/>
    <mergeCell ref="AL47:AM47"/>
    <mergeCell ref="AN47:AO47"/>
    <mergeCell ref="E7:F7"/>
    <mergeCell ref="G7:H7"/>
    <mergeCell ref="I7:J7"/>
    <mergeCell ref="K7:L7"/>
    <mergeCell ref="M7:N7"/>
    <mergeCell ref="E47:F47"/>
    <mergeCell ref="AL7:AM7"/>
    <mergeCell ref="AN7:AO7"/>
    <mergeCell ref="G47:H47"/>
    <mergeCell ref="I47:J47"/>
    <mergeCell ref="B44:H46"/>
    <mergeCell ref="A3:N3"/>
    <mergeCell ref="A4:N4"/>
    <mergeCell ref="K47:L47"/>
    <mergeCell ref="M47:N47"/>
    <mergeCell ref="AM1:AO6"/>
    <mergeCell ref="A2:N2"/>
    <mergeCell ref="C6:D6"/>
    <mergeCell ref="C1:D1"/>
  </mergeCells>
  <phoneticPr fontId="0" type="noConversion"/>
  <printOptions horizontalCentered="1"/>
  <pageMargins left="0.5" right="1" top="0.75" bottom="0.75" header="0.3" footer="0.3"/>
  <pageSetup paperSize="9"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5"/>
  <sheetViews>
    <sheetView showGridLines="0" view="pageBreakPreview" zoomScale="55" zoomScaleNormal="50" zoomScaleSheetLayoutView="55" workbookViewId="0">
      <pane ySplit="5" topLeftCell="A6" activePane="bottomLeft" state="frozen"/>
      <selection activeCell="E21" sqref="E21"/>
      <selection pane="bottomLeft" activeCell="D11" sqref="D11"/>
    </sheetView>
  </sheetViews>
  <sheetFormatPr defaultColWidth="9.6328125" defaultRowHeight="13.2" x14ac:dyDescent="0.25"/>
  <cols>
    <col min="1" max="1" width="7.6328125" style="10" customWidth="1"/>
    <col min="2" max="2" width="50.453125" style="2" customWidth="1"/>
    <col min="3" max="3" width="9.6328125" style="2" customWidth="1"/>
    <col min="4" max="4" width="10.90625" style="2" bestFit="1" customWidth="1"/>
    <col min="5" max="5" width="16.1796875" style="2" customWidth="1"/>
    <col min="6" max="6" width="5.81640625" style="2" bestFit="1" customWidth="1"/>
    <col min="7" max="7" width="6.90625" style="2" bestFit="1" customWidth="1"/>
    <col min="8" max="8" width="6.08984375" style="2" bestFit="1" customWidth="1"/>
    <col min="9" max="9" width="6.90625" style="2" bestFit="1" customWidth="1"/>
    <col min="10" max="10" width="9.81640625" style="2" bestFit="1" customWidth="1"/>
    <col min="11" max="11" width="12.54296875" style="2" bestFit="1" customWidth="1"/>
    <col min="12" max="16384" width="9.6328125" style="2"/>
  </cols>
  <sheetData>
    <row r="1" spans="1:12" ht="21" x14ac:dyDescent="0.4">
      <c r="A1" s="1017" t="s">
        <v>395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9"/>
      <c r="L1" s="12"/>
    </row>
    <row r="2" spans="1:12" ht="21" x14ac:dyDescent="0.4">
      <c r="A2" s="1020" t="s">
        <v>361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2"/>
      <c r="L2" s="12"/>
    </row>
    <row r="3" spans="1:12" ht="21" x14ac:dyDescent="0.4">
      <c r="A3" s="1023" t="s">
        <v>52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5"/>
      <c r="L3" s="12"/>
    </row>
    <row r="4" spans="1:12" ht="18.75" customHeight="1" thickBot="1" x14ac:dyDescent="0.45">
      <c r="A4" s="1026" t="s">
        <v>185</v>
      </c>
      <c r="B4" s="1027"/>
      <c r="C4" s="1027"/>
      <c r="D4" s="1027"/>
      <c r="E4" s="1027"/>
      <c r="F4" s="1027"/>
      <c r="G4" s="1027"/>
      <c r="H4" s="1027"/>
      <c r="I4" s="1027"/>
      <c r="J4" s="1027"/>
      <c r="K4" s="1028"/>
      <c r="L4" s="12"/>
    </row>
    <row r="5" spans="1:12" s="7" customFormat="1" ht="50.4" customHeight="1" x14ac:dyDescent="0.3">
      <c r="A5" s="370" t="s">
        <v>2</v>
      </c>
      <c r="B5" s="370" t="s">
        <v>44</v>
      </c>
      <c r="C5" s="1015" t="s">
        <v>45</v>
      </c>
      <c r="D5" s="1016"/>
      <c r="E5" s="1013" t="s">
        <v>167</v>
      </c>
      <c r="F5" s="1015" t="s">
        <v>46</v>
      </c>
      <c r="G5" s="1016"/>
      <c r="H5" s="1015" t="s">
        <v>47</v>
      </c>
      <c r="I5" s="1016"/>
      <c r="J5" s="370" t="s">
        <v>49</v>
      </c>
      <c r="K5" s="370" t="s">
        <v>50</v>
      </c>
      <c r="L5" s="20"/>
    </row>
    <row r="6" spans="1:12" ht="58.5" customHeight="1" x14ac:dyDescent="0.25">
      <c r="A6" s="110"/>
      <c r="B6" s="110"/>
      <c r="C6" s="110" t="s">
        <v>11</v>
      </c>
      <c r="D6" s="110" t="s">
        <v>8</v>
      </c>
      <c r="E6" s="1014"/>
      <c r="F6" s="110" t="s">
        <v>11</v>
      </c>
      <c r="G6" s="110" t="s">
        <v>12</v>
      </c>
      <c r="H6" s="110" t="s">
        <v>11</v>
      </c>
      <c r="I6" s="110" t="s">
        <v>12</v>
      </c>
      <c r="J6" s="110"/>
      <c r="K6" s="110"/>
      <c r="L6" s="12"/>
    </row>
    <row r="7" spans="1:12" ht="24.6" x14ac:dyDescent="0.25">
      <c r="A7" s="201">
        <v>1</v>
      </c>
      <c r="B7" s="722" t="s">
        <v>232</v>
      </c>
      <c r="C7" s="110">
        <f t="shared" ref="C7:K7" si="0">C57+C60+C61+C62+C63+C64+C80</f>
        <v>115</v>
      </c>
      <c r="D7" s="110">
        <f t="shared" si="0"/>
        <v>11500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2"/>
    </row>
    <row r="8" spans="1:12" ht="31.5" customHeight="1" x14ac:dyDescent="0.25">
      <c r="A8" s="201">
        <v>2</v>
      </c>
      <c r="B8" s="202" t="s">
        <v>231</v>
      </c>
      <c r="C8" s="110">
        <f>C58</f>
        <v>4</v>
      </c>
      <c r="D8" s="110">
        <f t="shared" ref="D8:K8" si="1">D58</f>
        <v>400</v>
      </c>
      <c r="E8" s="110">
        <f t="shared" si="1"/>
        <v>0</v>
      </c>
      <c r="F8" s="110">
        <f t="shared" si="1"/>
        <v>0</v>
      </c>
      <c r="G8" s="110">
        <f t="shared" si="1"/>
        <v>0</v>
      </c>
      <c r="H8" s="110">
        <f t="shared" si="1"/>
        <v>0</v>
      </c>
      <c r="I8" s="110">
        <f t="shared" si="1"/>
        <v>0</v>
      </c>
      <c r="J8" s="110">
        <f t="shared" si="1"/>
        <v>0</v>
      </c>
      <c r="K8" s="110">
        <f t="shared" si="1"/>
        <v>0</v>
      </c>
      <c r="L8" s="12"/>
    </row>
    <row r="9" spans="1:12" ht="31.5" customHeight="1" x14ac:dyDescent="0.25">
      <c r="A9" s="201">
        <v>3</v>
      </c>
      <c r="B9" s="202" t="s">
        <v>257</v>
      </c>
      <c r="C9" s="110">
        <f>C59</f>
        <v>4</v>
      </c>
      <c r="D9" s="110">
        <f t="shared" ref="D9:K9" si="2">D59</f>
        <v>400</v>
      </c>
      <c r="E9" s="110">
        <f t="shared" si="2"/>
        <v>0</v>
      </c>
      <c r="F9" s="110">
        <f t="shared" si="2"/>
        <v>0</v>
      </c>
      <c r="G9" s="110">
        <f t="shared" si="2"/>
        <v>0</v>
      </c>
      <c r="H9" s="110">
        <f t="shared" si="2"/>
        <v>0</v>
      </c>
      <c r="I9" s="110">
        <f t="shared" si="2"/>
        <v>0</v>
      </c>
      <c r="J9" s="110">
        <f t="shared" si="2"/>
        <v>0</v>
      </c>
      <c r="K9" s="110">
        <f t="shared" si="2"/>
        <v>0</v>
      </c>
      <c r="L9" s="12"/>
    </row>
    <row r="10" spans="1:12" ht="31.5" customHeight="1" x14ac:dyDescent="0.25">
      <c r="A10" s="201">
        <v>4</v>
      </c>
      <c r="B10" s="202" t="s">
        <v>233</v>
      </c>
      <c r="C10" s="110">
        <f>C65</f>
        <v>4</v>
      </c>
      <c r="D10" s="110">
        <f t="shared" ref="D10:K10" si="3">D65</f>
        <v>400</v>
      </c>
      <c r="E10" s="110">
        <f t="shared" si="3"/>
        <v>0</v>
      </c>
      <c r="F10" s="110">
        <f t="shared" si="3"/>
        <v>0</v>
      </c>
      <c r="G10" s="110">
        <f t="shared" si="3"/>
        <v>0</v>
      </c>
      <c r="H10" s="110">
        <f t="shared" si="3"/>
        <v>0</v>
      </c>
      <c r="I10" s="110">
        <f t="shared" si="3"/>
        <v>0</v>
      </c>
      <c r="J10" s="110">
        <f t="shared" si="3"/>
        <v>0</v>
      </c>
      <c r="K10" s="110">
        <f t="shared" si="3"/>
        <v>0</v>
      </c>
      <c r="L10" s="12"/>
    </row>
    <row r="11" spans="1:12" ht="31.5" customHeight="1" x14ac:dyDescent="0.25">
      <c r="A11" s="201">
        <v>5</v>
      </c>
      <c r="B11" s="202" t="s">
        <v>234</v>
      </c>
      <c r="C11" s="110">
        <f>C66</f>
        <v>0</v>
      </c>
      <c r="D11" s="110">
        <f t="shared" ref="D11:K11" si="4">D66</f>
        <v>0</v>
      </c>
      <c r="E11" s="110">
        <f t="shared" si="4"/>
        <v>0</v>
      </c>
      <c r="F11" s="110">
        <f t="shared" si="4"/>
        <v>0</v>
      </c>
      <c r="G11" s="110">
        <f t="shared" si="4"/>
        <v>0</v>
      </c>
      <c r="H11" s="110">
        <f t="shared" si="4"/>
        <v>0</v>
      </c>
      <c r="I11" s="110">
        <f t="shared" si="4"/>
        <v>0</v>
      </c>
      <c r="J11" s="110">
        <f t="shared" si="4"/>
        <v>0</v>
      </c>
      <c r="K11" s="110">
        <f t="shared" si="4"/>
        <v>0</v>
      </c>
      <c r="L11" s="12"/>
    </row>
    <row r="12" spans="1:12" ht="31.5" customHeight="1" x14ac:dyDescent="0.25">
      <c r="A12" s="201">
        <v>6</v>
      </c>
      <c r="B12" s="202" t="s">
        <v>92</v>
      </c>
      <c r="C12" s="110">
        <f>SUM(C67:C69)</f>
        <v>23</v>
      </c>
      <c r="D12" s="110">
        <f t="shared" ref="D12:K12" si="5">SUM(D67:D69)</f>
        <v>2300</v>
      </c>
      <c r="E12" s="110">
        <f t="shared" si="5"/>
        <v>0</v>
      </c>
      <c r="F12" s="110">
        <f t="shared" si="5"/>
        <v>0</v>
      </c>
      <c r="G12" s="110">
        <f t="shared" si="5"/>
        <v>0</v>
      </c>
      <c r="H12" s="110">
        <f t="shared" si="5"/>
        <v>0</v>
      </c>
      <c r="I12" s="110">
        <f t="shared" si="5"/>
        <v>0</v>
      </c>
      <c r="J12" s="110">
        <f t="shared" si="5"/>
        <v>0</v>
      </c>
      <c r="K12" s="110">
        <f t="shared" si="5"/>
        <v>0</v>
      </c>
      <c r="L12" s="12"/>
    </row>
    <row r="13" spans="1:12" ht="31.5" customHeight="1" x14ac:dyDescent="0.25">
      <c r="A13" s="201">
        <v>7</v>
      </c>
      <c r="B13" s="202" t="s">
        <v>258</v>
      </c>
      <c r="C13" s="110">
        <f t="shared" ref="C13:C22" si="6">C70</f>
        <v>4</v>
      </c>
      <c r="D13" s="110">
        <f t="shared" ref="D13:K13" si="7">D70</f>
        <v>400</v>
      </c>
      <c r="E13" s="110">
        <f t="shared" si="7"/>
        <v>0</v>
      </c>
      <c r="F13" s="110">
        <f t="shared" si="7"/>
        <v>0</v>
      </c>
      <c r="G13" s="110">
        <f t="shared" si="7"/>
        <v>0</v>
      </c>
      <c r="H13" s="110">
        <f t="shared" si="7"/>
        <v>0</v>
      </c>
      <c r="I13" s="110">
        <f t="shared" si="7"/>
        <v>0</v>
      </c>
      <c r="J13" s="110">
        <f t="shared" si="7"/>
        <v>0</v>
      </c>
      <c r="K13" s="110">
        <f t="shared" si="7"/>
        <v>0</v>
      </c>
      <c r="L13" s="12"/>
    </row>
    <row r="14" spans="1:12" ht="31.5" customHeight="1" x14ac:dyDescent="0.25">
      <c r="A14" s="201">
        <v>8</v>
      </c>
      <c r="B14" s="202" t="s">
        <v>235</v>
      </c>
      <c r="C14" s="110">
        <f t="shared" si="6"/>
        <v>4</v>
      </c>
      <c r="D14" s="110">
        <f t="shared" ref="D14:K14" si="8">D71</f>
        <v>400</v>
      </c>
      <c r="E14" s="110">
        <f t="shared" si="8"/>
        <v>0</v>
      </c>
      <c r="F14" s="110">
        <f t="shared" si="8"/>
        <v>0</v>
      </c>
      <c r="G14" s="110">
        <f t="shared" si="8"/>
        <v>0</v>
      </c>
      <c r="H14" s="110">
        <f t="shared" si="8"/>
        <v>0</v>
      </c>
      <c r="I14" s="110">
        <f t="shared" si="8"/>
        <v>0</v>
      </c>
      <c r="J14" s="110">
        <f t="shared" si="8"/>
        <v>0</v>
      </c>
      <c r="K14" s="110">
        <f t="shared" si="8"/>
        <v>0</v>
      </c>
      <c r="L14" s="12"/>
    </row>
    <row r="15" spans="1:12" ht="31.5" customHeight="1" x14ac:dyDescent="0.25">
      <c r="A15" s="201">
        <v>9</v>
      </c>
      <c r="B15" s="202" t="s">
        <v>236</v>
      </c>
      <c r="C15" s="110">
        <f t="shared" si="6"/>
        <v>4</v>
      </c>
      <c r="D15" s="110">
        <f t="shared" ref="D15:K15" si="9">D72</f>
        <v>400</v>
      </c>
      <c r="E15" s="110">
        <f t="shared" si="9"/>
        <v>0</v>
      </c>
      <c r="F15" s="110">
        <f t="shared" si="9"/>
        <v>0</v>
      </c>
      <c r="G15" s="110">
        <f t="shared" si="9"/>
        <v>0</v>
      </c>
      <c r="H15" s="110">
        <f t="shared" si="9"/>
        <v>0</v>
      </c>
      <c r="I15" s="110">
        <f t="shared" si="9"/>
        <v>0</v>
      </c>
      <c r="J15" s="110">
        <f t="shared" si="9"/>
        <v>0</v>
      </c>
      <c r="K15" s="110">
        <f t="shared" si="9"/>
        <v>0</v>
      </c>
      <c r="L15" s="12"/>
    </row>
    <row r="16" spans="1:12" ht="31.5" customHeight="1" x14ac:dyDescent="0.25">
      <c r="A16" s="201">
        <v>10</v>
      </c>
      <c r="B16" s="202" t="s">
        <v>237</v>
      </c>
      <c r="C16" s="110">
        <f t="shared" si="6"/>
        <v>4</v>
      </c>
      <c r="D16" s="110">
        <f t="shared" ref="D16:K16" si="10">D73</f>
        <v>400</v>
      </c>
      <c r="E16" s="110">
        <f t="shared" si="10"/>
        <v>0</v>
      </c>
      <c r="F16" s="110">
        <f t="shared" si="10"/>
        <v>0</v>
      </c>
      <c r="G16" s="110">
        <f t="shared" si="10"/>
        <v>0</v>
      </c>
      <c r="H16" s="110">
        <f t="shared" si="10"/>
        <v>0</v>
      </c>
      <c r="I16" s="110">
        <f t="shared" si="10"/>
        <v>0</v>
      </c>
      <c r="J16" s="110">
        <f t="shared" si="10"/>
        <v>0</v>
      </c>
      <c r="K16" s="110">
        <f t="shared" si="10"/>
        <v>0</v>
      </c>
      <c r="L16" s="12"/>
    </row>
    <row r="17" spans="1:12" ht="31.5" customHeight="1" x14ac:dyDescent="0.25">
      <c r="A17" s="201">
        <v>11</v>
      </c>
      <c r="B17" s="202" t="s">
        <v>238</v>
      </c>
      <c r="C17" s="110">
        <f t="shared" si="6"/>
        <v>0</v>
      </c>
      <c r="D17" s="110">
        <f t="shared" ref="D17:K17" si="11">D74</f>
        <v>0</v>
      </c>
      <c r="E17" s="110">
        <f t="shared" si="11"/>
        <v>0</v>
      </c>
      <c r="F17" s="110">
        <f t="shared" si="11"/>
        <v>0</v>
      </c>
      <c r="G17" s="110">
        <f t="shared" si="11"/>
        <v>0</v>
      </c>
      <c r="H17" s="110">
        <f t="shared" si="11"/>
        <v>0</v>
      </c>
      <c r="I17" s="110">
        <f t="shared" si="11"/>
        <v>0</v>
      </c>
      <c r="J17" s="110">
        <f t="shared" si="11"/>
        <v>0</v>
      </c>
      <c r="K17" s="110">
        <f t="shared" si="11"/>
        <v>0</v>
      </c>
      <c r="L17" s="12"/>
    </row>
    <row r="18" spans="1:12" ht="31.5" customHeight="1" x14ac:dyDescent="0.25">
      <c r="A18" s="201">
        <v>12</v>
      </c>
      <c r="B18" s="202" t="s">
        <v>239</v>
      </c>
      <c r="C18" s="110">
        <f t="shared" si="6"/>
        <v>4</v>
      </c>
      <c r="D18" s="110">
        <f t="shared" ref="D18:K18" si="12">D75</f>
        <v>400</v>
      </c>
      <c r="E18" s="110">
        <f t="shared" si="12"/>
        <v>0</v>
      </c>
      <c r="F18" s="110">
        <f t="shared" si="12"/>
        <v>0</v>
      </c>
      <c r="G18" s="110">
        <f t="shared" si="12"/>
        <v>0</v>
      </c>
      <c r="H18" s="110">
        <f t="shared" si="12"/>
        <v>0</v>
      </c>
      <c r="I18" s="110">
        <f t="shared" si="12"/>
        <v>0</v>
      </c>
      <c r="J18" s="110">
        <f t="shared" si="12"/>
        <v>0</v>
      </c>
      <c r="K18" s="110">
        <f t="shared" si="12"/>
        <v>0</v>
      </c>
      <c r="L18" s="12"/>
    </row>
    <row r="19" spans="1:12" ht="31.5" customHeight="1" x14ac:dyDescent="0.25">
      <c r="A19" s="201">
        <v>13</v>
      </c>
      <c r="B19" s="202" t="s">
        <v>325</v>
      </c>
      <c r="C19" s="110">
        <f t="shared" si="6"/>
        <v>0</v>
      </c>
      <c r="D19" s="110">
        <f t="shared" ref="D19:K19" si="13">D76</f>
        <v>0</v>
      </c>
      <c r="E19" s="110">
        <f t="shared" si="13"/>
        <v>0</v>
      </c>
      <c r="F19" s="110">
        <f t="shared" si="13"/>
        <v>0</v>
      </c>
      <c r="G19" s="110">
        <f t="shared" si="13"/>
        <v>0</v>
      </c>
      <c r="H19" s="110">
        <f t="shared" si="13"/>
        <v>0</v>
      </c>
      <c r="I19" s="110">
        <f t="shared" si="13"/>
        <v>0</v>
      </c>
      <c r="J19" s="110">
        <f t="shared" si="13"/>
        <v>0</v>
      </c>
      <c r="K19" s="110">
        <f t="shared" si="13"/>
        <v>0</v>
      </c>
      <c r="L19" s="12"/>
    </row>
    <row r="20" spans="1:12" ht="31.5" customHeight="1" x14ac:dyDescent="0.25">
      <c r="A20" s="201">
        <v>14</v>
      </c>
      <c r="B20" s="202" t="s">
        <v>240</v>
      </c>
      <c r="C20" s="110">
        <f t="shared" si="6"/>
        <v>0</v>
      </c>
      <c r="D20" s="110">
        <f t="shared" ref="D20:K20" si="14">D77</f>
        <v>0</v>
      </c>
      <c r="E20" s="110">
        <f t="shared" si="14"/>
        <v>0</v>
      </c>
      <c r="F20" s="110">
        <f t="shared" si="14"/>
        <v>0</v>
      </c>
      <c r="G20" s="110">
        <f t="shared" si="14"/>
        <v>0</v>
      </c>
      <c r="H20" s="110">
        <f t="shared" si="14"/>
        <v>0</v>
      </c>
      <c r="I20" s="110">
        <f t="shared" si="14"/>
        <v>0</v>
      </c>
      <c r="J20" s="110">
        <f t="shared" si="14"/>
        <v>0</v>
      </c>
      <c r="K20" s="110">
        <f t="shared" si="14"/>
        <v>0</v>
      </c>
      <c r="L20" s="12"/>
    </row>
    <row r="21" spans="1:12" ht="31.5" customHeight="1" x14ac:dyDescent="0.25">
      <c r="A21" s="201">
        <v>15</v>
      </c>
      <c r="B21" s="202" t="s">
        <v>241</v>
      </c>
      <c r="C21" s="110">
        <f t="shared" si="6"/>
        <v>4</v>
      </c>
      <c r="D21" s="110">
        <f t="shared" ref="D21:K21" si="15">D78</f>
        <v>400</v>
      </c>
      <c r="E21" s="110">
        <f t="shared" si="15"/>
        <v>0</v>
      </c>
      <c r="F21" s="110">
        <f t="shared" si="15"/>
        <v>0</v>
      </c>
      <c r="G21" s="110">
        <f t="shared" si="15"/>
        <v>0</v>
      </c>
      <c r="H21" s="110">
        <f t="shared" si="15"/>
        <v>0</v>
      </c>
      <c r="I21" s="110">
        <f t="shared" si="15"/>
        <v>0</v>
      </c>
      <c r="J21" s="110">
        <f t="shared" si="15"/>
        <v>0</v>
      </c>
      <c r="K21" s="110">
        <f t="shared" si="15"/>
        <v>0</v>
      </c>
      <c r="L21" s="12"/>
    </row>
    <row r="22" spans="1:12" ht="31.5" customHeight="1" x14ac:dyDescent="0.25">
      <c r="A22" s="201">
        <v>16</v>
      </c>
      <c r="B22" s="202" t="s">
        <v>242</v>
      </c>
      <c r="C22" s="110">
        <f t="shared" si="6"/>
        <v>4</v>
      </c>
      <c r="D22" s="110">
        <f t="shared" ref="D22:K22" si="16">D79</f>
        <v>400</v>
      </c>
      <c r="E22" s="110">
        <f t="shared" si="16"/>
        <v>0</v>
      </c>
      <c r="F22" s="110">
        <f t="shared" si="16"/>
        <v>0</v>
      </c>
      <c r="G22" s="110">
        <f t="shared" si="16"/>
        <v>0</v>
      </c>
      <c r="H22" s="110">
        <f t="shared" si="16"/>
        <v>0</v>
      </c>
      <c r="I22" s="110">
        <f t="shared" si="16"/>
        <v>0</v>
      </c>
      <c r="J22" s="110">
        <f t="shared" si="16"/>
        <v>0</v>
      </c>
      <c r="K22" s="110">
        <f t="shared" si="16"/>
        <v>0</v>
      </c>
      <c r="L22" s="12"/>
    </row>
    <row r="23" spans="1:12" ht="31.5" customHeight="1" x14ac:dyDescent="0.25">
      <c r="A23" s="201"/>
      <c r="B23" s="203" t="s">
        <v>259</v>
      </c>
      <c r="C23" s="110">
        <f t="shared" ref="C23:K23" si="17">SUM(C7:C22)</f>
        <v>178</v>
      </c>
      <c r="D23" s="110">
        <f t="shared" si="17"/>
        <v>17800</v>
      </c>
      <c r="E23" s="110">
        <f t="shared" si="17"/>
        <v>0</v>
      </c>
      <c r="F23" s="110">
        <f t="shared" si="17"/>
        <v>0</v>
      </c>
      <c r="G23" s="110">
        <f t="shared" si="17"/>
        <v>0</v>
      </c>
      <c r="H23" s="110">
        <f t="shared" si="17"/>
        <v>0</v>
      </c>
      <c r="I23" s="110">
        <f t="shared" si="17"/>
        <v>0</v>
      </c>
      <c r="J23" s="110">
        <f t="shared" si="17"/>
        <v>0</v>
      </c>
      <c r="K23" s="110">
        <f t="shared" si="17"/>
        <v>0</v>
      </c>
      <c r="L23" s="12"/>
    </row>
    <row r="24" spans="1:12" ht="31.5" customHeight="1" x14ac:dyDescent="0.25">
      <c r="A24" s="201"/>
      <c r="B24" s="202"/>
      <c r="C24" s="110"/>
      <c r="D24" s="110"/>
      <c r="E24" s="110"/>
      <c r="F24" s="110"/>
      <c r="G24" s="110"/>
      <c r="H24" s="110"/>
      <c r="I24" s="110"/>
      <c r="J24" s="110"/>
      <c r="K24" s="110"/>
      <c r="L24" s="12"/>
    </row>
    <row r="25" spans="1:12" ht="31.5" customHeight="1" x14ac:dyDescent="0.25">
      <c r="A25" s="201">
        <v>17</v>
      </c>
      <c r="B25" s="203" t="s">
        <v>260</v>
      </c>
      <c r="C25" s="110">
        <f>C105</f>
        <v>28</v>
      </c>
      <c r="D25" s="110">
        <f t="shared" ref="D25:K25" si="18">D105</f>
        <v>2800</v>
      </c>
      <c r="E25" s="110">
        <f t="shared" si="18"/>
        <v>0</v>
      </c>
      <c r="F25" s="110">
        <f t="shared" si="18"/>
        <v>0</v>
      </c>
      <c r="G25" s="110">
        <f t="shared" si="18"/>
        <v>0</v>
      </c>
      <c r="H25" s="110">
        <f t="shared" si="18"/>
        <v>0</v>
      </c>
      <c r="I25" s="110">
        <f t="shared" si="18"/>
        <v>0</v>
      </c>
      <c r="J25" s="110">
        <f t="shared" si="18"/>
        <v>0</v>
      </c>
      <c r="K25" s="110">
        <f t="shared" si="18"/>
        <v>0</v>
      </c>
      <c r="L25" s="12"/>
    </row>
    <row r="26" spans="1:12" ht="31.5" customHeight="1" x14ac:dyDescent="0.25">
      <c r="A26" s="201"/>
      <c r="B26" s="202"/>
      <c r="C26" s="110"/>
      <c r="D26" s="110"/>
      <c r="E26" s="110"/>
      <c r="F26" s="110"/>
      <c r="G26" s="110"/>
      <c r="H26" s="110"/>
      <c r="I26" s="110"/>
      <c r="J26" s="110"/>
      <c r="K26" s="110"/>
      <c r="L26" s="12"/>
    </row>
    <row r="27" spans="1:12" ht="31.5" customHeight="1" x14ac:dyDescent="0.25">
      <c r="A27" s="201">
        <v>18</v>
      </c>
      <c r="B27" s="202" t="s">
        <v>244</v>
      </c>
      <c r="C27" s="110">
        <f>C85</f>
        <v>0</v>
      </c>
      <c r="D27" s="110">
        <f t="shared" ref="D27:K28" si="19">D85</f>
        <v>0</v>
      </c>
      <c r="E27" s="110">
        <f t="shared" si="19"/>
        <v>0</v>
      </c>
      <c r="F27" s="110">
        <f t="shared" si="19"/>
        <v>0</v>
      </c>
      <c r="G27" s="110">
        <f t="shared" si="19"/>
        <v>0</v>
      </c>
      <c r="H27" s="110">
        <f t="shared" si="19"/>
        <v>0</v>
      </c>
      <c r="I27" s="110">
        <f t="shared" si="19"/>
        <v>0</v>
      </c>
      <c r="J27" s="110">
        <f t="shared" si="19"/>
        <v>0</v>
      </c>
      <c r="K27" s="110">
        <f t="shared" si="19"/>
        <v>0</v>
      </c>
      <c r="L27" s="12"/>
    </row>
    <row r="28" spans="1:12" ht="31.5" customHeight="1" x14ac:dyDescent="0.25">
      <c r="A28" s="201">
        <v>19</v>
      </c>
      <c r="B28" s="202" t="s">
        <v>254</v>
      </c>
      <c r="C28" s="110">
        <f>C86</f>
        <v>4</v>
      </c>
      <c r="D28" s="110">
        <f t="shared" si="19"/>
        <v>400</v>
      </c>
      <c r="E28" s="110">
        <f t="shared" si="19"/>
        <v>0</v>
      </c>
      <c r="F28" s="110">
        <f t="shared" si="19"/>
        <v>0</v>
      </c>
      <c r="G28" s="110">
        <f t="shared" si="19"/>
        <v>0</v>
      </c>
      <c r="H28" s="110">
        <f t="shared" si="19"/>
        <v>0</v>
      </c>
      <c r="I28" s="110">
        <f t="shared" si="19"/>
        <v>0</v>
      </c>
      <c r="J28" s="110">
        <f t="shared" si="19"/>
        <v>0</v>
      </c>
      <c r="K28" s="110">
        <f t="shared" si="19"/>
        <v>0</v>
      </c>
      <c r="L28" s="12"/>
    </row>
    <row r="29" spans="1:12" ht="31.5" customHeight="1" x14ac:dyDescent="0.25">
      <c r="A29" s="201">
        <v>20</v>
      </c>
      <c r="B29" s="202" t="s">
        <v>245</v>
      </c>
      <c r="C29" s="110">
        <f>C88</f>
        <v>0</v>
      </c>
      <c r="D29" s="110">
        <f t="shared" ref="D29:K29" si="20">D88</f>
        <v>0</v>
      </c>
      <c r="E29" s="110">
        <f t="shared" si="20"/>
        <v>0</v>
      </c>
      <c r="F29" s="110">
        <f t="shared" si="20"/>
        <v>0</v>
      </c>
      <c r="G29" s="110">
        <f t="shared" si="20"/>
        <v>0</v>
      </c>
      <c r="H29" s="110">
        <f t="shared" si="20"/>
        <v>0</v>
      </c>
      <c r="I29" s="110">
        <f t="shared" si="20"/>
        <v>0</v>
      </c>
      <c r="J29" s="110">
        <f t="shared" si="20"/>
        <v>0</v>
      </c>
      <c r="K29" s="110">
        <f t="shared" si="20"/>
        <v>0</v>
      </c>
      <c r="L29" s="12"/>
    </row>
    <row r="30" spans="1:12" ht="31.5" customHeight="1" x14ac:dyDescent="0.25">
      <c r="A30" s="201">
        <v>21</v>
      </c>
      <c r="B30" s="202" t="s">
        <v>246</v>
      </c>
      <c r="C30" s="110">
        <f>C93</f>
        <v>4</v>
      </c>
      <c r="D30" s="110">
        <f t="shared" ref="D30:K30" si="21">D93</f>
        <v>400</v>
      </c>
      <c r="E30" s="110">
        <f t="shared" si="21"/>
        <v>0</v>
      </c>
      <c r="F30" s="110">
        <f t="shared" si="21"/>
        <v>0</v>
      </c>
      <c r="G30" s="110">
        <f t="shared" si="21"/>
        <v>0</v>
      </c>
      <c r="H30" s="110">
        <f t="shared" si="21"/>
        <v>0</v>
      </c>
      <c r="I30" s="110">
        <f t="shared" si="21"/>
        <v>0</v>
      </c>
      <c r="J30" s="110">
        <f t="shared" si="21"/>
        <v>0</v>
      </c>
      <c r="K30" s="110">
        <f t="shared" si="21"/>
        <v>0</v>
      </c>
      <c r="L30" s="12"/>
    </row>
    <row r="31" spans="1:12" ht="31.5" customHeight="1" x14ac:dyDescent="0.25">
      <c r="A31" s="201">
        <v>22</v>
      </c>
      <c r="B31" s="202" t="s">
        <v>248</v>
      </c>
      <c r="C31" s="110">
        <f>C87</f>
        <v>0</v>
      </c>
      <c r="D31" s="110">
        <f t="shared" ref="D31:K31" si="22">D87</f>
        <v>0</v>
      </c>
      <c r="E31" s="110">
        <f t="shared" si="22"/>
        <v>0</v>
      </c>
      <c r="F31" s="110">
        <f t="shared" si="22"/>
        <v>0</v>
      </c>
      <c r="G31" s="110">
        <f t="shared" si="22"/>
        <v>0</v>
      </c>
      <c r="H31" s="110">
        <f t="shared" si="22"/>
        <v>0</v>
      </c>
      <c r="I31" s="110">
        <f t="shared" si="22"/>
        <v>0</v>
      </c>
      <c r="J31" s="110">
        <f t="shared" si="22"/>
        <v>0</v>
      </c>
      <c r="K31" s="110">
        <f t="shared" si="22"/>
        <v>0</v>
      </c>
      <c r="L31" s="12"/>
    </row>
    <row r="32" spans="1:12" ht="31.5" customHeight="1" x14ac:dyDescent="0.25">
      <c r="A32" s="201">
        <v>23</v>
      </c>
      <c r="B32" s="202" t="s">
        <v>390</v>
      </c>
      <c r="C32" s="110">
        <f>C94</f>
        <v>4</v>
      </c>
      <c r="D32" s="110">
        <f t="shared" ref="D32:K32" si="23">D94</f>
        <v>400</v>
      </c>
      <c r="E32" s="110">
        <f t="shared" si="23"/>
        <v>0</v>
      </c>
      <c r="F32" s="110">
        <f t="shared" si="23"/>
        <v>0</v>
      </c>
      <c r="G32" s="110">
        <f t="shared" si="23"/>
        <v>0</v>
      </c>
      <c r="H32" s="110">
        <f t="shared" si="23"/>
        <v>0</v>
      </c>
      <c r="I32" s="110">
        <f t="shared" si="23"/>
        <v>0</v>
      </c>
      <c r="J32" s="110">
        <f t="shared" si="23"/>
        <v>0</v>
      </c>
      <c r="K32" s="110">
        <f t="shared" si="23"/>
        <v>0</v>
      </c>
      <c r="L32" s="12"/>
    </row>
    <row r="33" spans="1:12" ht="31.5" customHeight="1" x14ac:dyDescent="0.25">
      <c r="A33" s="201">
        <v>24</v>
      </c>
      <c r="B33" s="202" t="s">
        <v>250</v>
      </c>
      <c r="C33" s="110">
        <f>SUM(C83:C84)</f>
        <v>4</v>
      </c>
      <c r="D33" s="110">
        <f t="shared" ref="D33:K33" si="24">SUM(D83:D84)</f>
        <v>400</v>
      </c>
      <c r="E33" s="110">
        <f t="shared" si="24"/>
        <v>0</v>
      </c>
      <c r="F33" s="110">
        <f t="shared" si="24"/>
        <v>0</v>
      </c>
      <c r="G33" s="110">
        <f t="shared" si="24"/>
        <v>0</v>
      </c>
      <c r="H33" s="110">
        <f t="shared" si="24"/>
        <v>0</v>
      </c>
      <c r="I33" s="110">
        <f t="shared" si="24"/>
        <v>0</v>
      </c>
      <c r="J33" s="110">
        <f t="shared" si="24"/>
        <v>0</v>
      </c>
      <c r="K33" s="110">
        <f t="shared" si="24"/>
        <v>0</v>
      </c>
      <c r="L33" s="12"/>
    </row>
    <row r="34" spans="1:12" ht="31.5" customHeight="1" x14ac:dyDescent="0.25">
      <c r="A34" s="201">
        <v>25</v>
      </c>
      <c r="B34" s="202" t="s">
        <v>251</v>
      </c>
      <c r="C34" s="110">
        <f>C90</f>
        <v>0</v>
      </c>
      <c r="D34" s="110">
        <f t="shared" ref="D34:K34" si="25">D90</f>
        <v>0</v>
      </c>
      <c r="E34" s="110">
        <f t="shared" si="25"/>
        <v>0</v>
      </c>
      <c r="F34" s="110">
        <f t="shared" si="25"/>
        <v>0</v>
      </c>
      <c r="G34" s="110">
        <f t="shared" si="25"/>
        <v>0</v>
      </c>
      <c r="H34" s="110">
        <f t="shared" si="25"/>
        <v>0</v>
      </c>
      <c r="I34" s="110">
        <f t="shared" si="25"/>
        <v>0</v>
      </c>
      <c r="J34" s="110">
        <f t="shared" si="25"/>
        <v>0</v>
      </c>
      <c r="K34" s="110">
        <f t="shared" si="25"/>
        <v>0</v>
      </c>
      <c r="L34" s="12"/>
    </row>
    <row r="35" spans="1:12" ht="31.5" customHeight="1" x14ac:dyDescent="0.25">
      <c r="A35" s="201">
        <v>26</v>
      </c>
      <c r="B35" s="202" t="s">
        <v>252</v>
      </c>
      <c r="C35" s="110">
        <f>C91</f>
        <v>8</v>
      </c>
      <c r="D35" s="110">
        <f t="shared" ref="D35:K35" si="26">D91</f>
        <v>800</v>
      </c>
      <c r="E35" s="110">
        <f t="shared" si="26"/>
        <v>0</v>
      </c>
      <c r="F35" s="110">
        <f t="shared" si="26"/>
        <v>0</v>
      </c>
      <c r="G35" s="110">
        <f t="shared" si="26"/>
        <v>0</v>
      </c>
      <c r="H35" s="110">
        <f t="shared" si="26"/>
        <v>0</v>
      </c>
      <c r="I35" s="110">
        <f t="shared" si="26"/>
        <v>0</v>
      </c>
      <c r="J35" s="110">
        <f t="shared" si="26"/>
        <v>0</v>
      </c>
      <c r="K35" s="110">
        <f t="shared" si="26"/>
        <v>0</v>
      </c>
      <c r="L35" s="12"/>
    </row>
    <row r="36" spans="1:12" ht="31.5" customHeight="1" x14ac:dyDescent="0.25">
      <c r="A36" s="201">
        <v>27</v>
      </c>
      <c r="B36" s="202" t="s">
        <v>253</v>
      </c>
      <c r="C36" s="110">
        <f>C89</f>
        <v>16</v>
      </c>
      <c r="D36" s="110">
        <f t="shared" ref="D36:K36" si="27">D89</f>
        <v>2400</v>
      </c>
      <c r="E36" s="110">
        <f t="shared" si="27"/>
        <v>0</v>
      </c>
      <c r="F36" s="110">
        <f t="shared" si="27"/>
        <v>0</v>
      </c>
      <c r="G36" s="110">
        <f t="shared" si="27"/>
        <v>0</v>
      </c>
      <c r="H36" s="110">
        <f t="shared" si="27"/>
        <v>0</v>
      </c>
      <c r="I36" s="110">
        <f t="shared" si="27"/>
        <v>0</v>
      </c>
      <c r="J36" s="110">
        <f t="shared" si="27"/>
        <v>0</v>
      </c>
      <c r="K36" s="110">
        <f t="shared" si="27"/>
        <v>0</v>
      </c>
      <c r="L36" s="12"/>
    </row>
    <row r="37" spans="1:12" ht="31.5" customHeight="1" x14ac:dyDescent="0.25">
      <c r="A37" s="201">
        <v>28</v>
      </c>
      <c r="B37" s="202" t="s">
        <v>255</v>
      </c>
      <c r="C37" s="110">
        <f>C92</f>
        <v>8</v>
      </c>
      <c r="D37" s="110">
        <f t="shared" ref="D37:K37" si="28">D92</f>
        <v>800</v>
      </c>
      <c r="E37" s="110">
        <f t="shared" si="28"/>
        <v>0</v>
      </c>
      <c r="F37" s="110">
        <f t="shared" si="28"/>
        <v>0</v>
      </c>
      <c r="G37" s="110">
        <f t="shared" si="28"/>
        <v>0</v>
      </c>
      <c r="H37" s="110">
        <f t="shared" si="28"/>
        <v>0</v>
      </c>
      <c r="I37" s="110">
        <f t="shared" si="28"/>
        <v>0</v>
      </c>
      <c r="J37" s="110">
        <f t="shared" si="28"/>
        <v>0</v>
      </c>
      <c r="K37" s="110">
        <f t="shared" si="28"/>
        <v>0</v>
      </c>
      <c r="L37" s="12"/>
    </row>
    <row r="38" spans="1:12" ht="31.5" customHeight="1" x14ac:dyDescent="0.25">
      <c r="A38" s="201">
        <v>29</v>
      </c>
      <c r="B38" s="202" t="s">
        <v>310</v>
      </c>
      <c r="C38" s="110">
        <f>C93</f>
        <v>4</v>
      </c>
      <c r="D38" s="110">
        <f t="shared" ref="D38:K38" si="29">D93</f>
        <v>400</v>
      </c>
      <c r="E38" s="110">
        <f t="shared" si="29"/>
        <v>0</v>
      </c>
      <c r="F38" s="110">
        <f t="shared" si="29"/>
        <v>0</v>
      </c>
      <c r="G38" s="110">
        <f t="shared" si="29"/>
        <v>0</v>
      </c>
      <c r="H38" s="110">
        <f t="shared" si="29"/>
        <v>0</v>
      </c>
      <c r="I38" s="110">
        <f t="shared" si="29"/>
        <v>0</v>
      </c>
      <c r="J38" s="110">
        <f t="shared" si="29"/>
        <v>0</v>
      </c>
      <c r="K38" s="110">
        <f t="shared" si="29"/>
        <v>0</v>
      </c>
      <c r="L38" s="12"/>
    </row>
    <row r="39" spans="1:12" ht="31.5" customHeight="1" x14ac:dyDescent="0.25">
      <c r="A39" s="201">
        <v>30</v>
      </c>
      <c r="B39" s="202" t="s">
        <v>256</v>
      </c>
      <c r="C39" s="110">
        <f>C96</f>
        <v>4</v>
      </c>
      <c r="D39" s="110">
        <f t="shared" ref="D39:K39" si="30">D96</f>
        <v>400</v>
      </c>
      <c r="E39" s="110">
        <f t="shared" si="30"/>
        <v>0</v>
      </c>
      <c r="F39" s="110">
        <f t="shared" si="30"/>
        <v>0</v>
      </c>
      <c r="G39" s="110">
        <f t="shared" si="30"/>
        <v>0</v>
      </c>
      <c r="H39" s="110">
        <f t="shared" si="30"/>
        <v>0</v>
      </c>
      <c r="I39" s="110">
        <f t="shared" si="30"/>
        <v>0</v>
      </c>
      <c r="J39" s="110">
        <f t="shared" si="30"/>
        <v>0</v>
      </c>
      <c r="K39" s="110">
        <f t="shared" si="30"/>
        <v>0</v>
      </c>
      <c r="L39" s="12"/>
    </row>
    <row r="40" spans="1:12" ht="31.5" customHeight="1" x14ac:dyDescent="0.25">
      <c r="A40" s="201"/>
      <c r="B40" s="203" t="s">
        <v>261</v>
      </c>
      <c r="C40" s="110">
        <f t="shared" ref="C40:K40" si="31">SUM(C27:C39)</f>
        <v>56</v>
      </c>
      <c r="D40" s="110">
        <f t="shared" si="31"/>
        <v>6400</v>
      </c>
      <c r="E40" s="110">
        <f t="shared" si="31"/>
        <v>0</v>
      </c>
      <c r="F40" s="110">
        <f t="shared" si="31"/>
        <v>0</v>
      </c>
      <c r="G40" s="110">
        <f t="shared" si="31"/>
        <v>0</v>
      </c>
      <c r="H40" s="110">
        <f t="shared" si="31"/>
        <v>0</v>
      </c>
      <c r="I40" s="110">
        <f t="shared" si="31"/>
        <v>0</v>
      </c>
      <c r="J40" s="110">
        <f t="shared" si="31"/>
        <v>0</v>
      </c>
      <c r="K40" s="110">
        <f t="shared" si="31"/>
        <v>0</v>
      </c>
      <c r="L40" s="12"/>
    </row>
    <row r="41" spans="1:12" ht="31.5" customHeight="1" x14ac:dyDescent="0.25">
      <c r="A41" s="201"/>
      <c r="B41" s="202"/>
      <c r="C41" s="110"/>
      <c r="D41" s="110"/>
      <c r="E41" s="110"/>
      <c r="F41" s="110"/>
      <c r="G41" s="110"/>
      <c r="H41" s="110"/>
      <c r="I41" s="110"/>
      <c r="J41" s="110"/>
      <c r="K41" s="110"/>
      <c r="L41" s="12"/>
    </row>
    <row r="42" spans="1:12" ht="31.5" customHeight="1" x14ac:dyDescent="0.25">
      <c r="A42" s="201"/>
      <c r="B42" s="201" t="s">
        <v>157</v>
      </c>
      <c r="C42" s="110">
        <f t="shared" ref="C42:K42" si="32">C23+C25+C40</f>
        <v>262</v>
      </c>
      <c r="D42" s="110">
        <f t="shared" si="32"/>
        <v>27000</v>
      </c>
      <c r="E42" s="110">
        <f t="shared" si="32"/>
        <v>0</v>
      </c>
      <c r="F42" s="110">
        <f t="shared" si="32"/>
        <v>0</v>
      </c>
      <c r="G42" s="110">
        <f t="shared" si="32"/>
        <v>0</v>
      </c>
      <c r="H42" s="110">
        <f t="shared" si="32"/>
        <v>0</v>
      </c>
      <c r="I42" s="110">
        <f t="shared" si="32"/>
        <v>0</v>
      </c>
      <c r="J42" s="110">
        <f t="shared" si="32"/>
        <v>0</v>
      </c>
      <c r="K42" s="110">
        <f t="shared" si="32"/>
        <v>0</v>
      </c>
      <c r="L42" s="12"/>
    </row>
    <row r="43" spans="1:12" ht="31.5" hidden="1" customHeight="1" x14ac:dyDescent="0.25">
      <c r="A43" s="110"/>
      <c r="B43" s="208"/>
      <c r="C43" s="110"/>
      <c r="D43" s="110"/>
      <c r="E43" s="209"/>
      <c r="F43" s="110"/>
      <c r="G43" s="110"/>
      <c r="H43" s="110"/>
      <c r="I43" s="110"/>
      <c r="J43" s="110"/>
      <c r="K43" s="110"/>
      <c r="L43" s="12"/>
    </row>
    <row r="44" spans="1:12" ht="31.5" hidden="1" customHeight="1" thickBot="1" x14ac:dyDescent="0.3">
      <c r="A44" s="110"/>
      <c r="B44" s="208"/>
      <c r="C44" s="110"/>
      <c r="D44" s="110"/>
      <c r="E44" s="209"/>
      <c r="F44" s="110"/>
      <c r="G44" s="110"/>
      <c r="H44" s="110"/>
      <c r="I44" s="110"/>
      <c r="J44" s="110"/>
      <c r="K44" s="110"/>
      <c r="L44" s="12"/>
    </row>
    <row r="45" spans="1:12" ht="31.5" hidden="1" customHeight="1" x14ac:dyDescent="0.25">
      <c r="A45" s="109" t="s">
        <v>2</v>
      </c>
      <c r="B45" s="109" t="s">
        <v>44</v>
      </c>
      <c r="C45" s="1011" t="s">
        <v>45</v>
      </c>
      <c r="D45" s="1012"/>
      <c r="E45" s="1013" t="s">
        <v>167</v>
      </c>
      <c r="F45" s="1011" t="s">
        <v>46</v>
      </c>
      <c r="G45" s="1012"/>
      <c r="H45" s="1011" t="s">
        <v>47</v>
      </c>
      <c r="I45" s="1012"/>
      <c r="J45" s="109" t="s">
        <v>49</v>
      </c>
      <c r="K45" s="109" t="s">
        <v>50</v>
      </c>
      <c r="L45" s="12"/>
    </row>
    <row r="46" spans="1:12" ht="31.5" hidden="1" customHeight="1" x14ac:dyDescent="0.25">
      <c r="A46" s="110"/>
      <c r="B46" s="110"/>
      <c r="C46" s="110" t="s">
        <v>11</v>
      </c>
      <c r="D46" s="110" t="s">
        <v>8</v>
      </c>
      <c r="E46" s="1014"/>
      <c r="F46" s="110" t="s">
        <v>11</v>
      </c>
      <c r="G46" s="110" t="s">
        <v>12</v>
      </c>
      <c r="H46" s="110" t="s">
        <v>11</v>
      </c>
      <c r="I46" s="110" t="s">
        <v>12</v>
      </c>
      <c r="J46" s="110"/>
      <c r="K46" s="110"/>
      <c r="L46" s="12"/>
    </row>
    <row r="47" spans="1:12" ht="37.5" hidden="1" customHeight="1" x14ac:dyDescent="0.4">
      <c r="A47" s="200">
        <v>1</v>
      </c>
      <c r="B47" s="782" t="s">
        <v>372</v>
      </c>
      <c r="C47" s="775">
        <v>6</v>
      </c>
      <c r="D47" s="775">
        <v>600</v>
      </c>
      <c r="E47" s="191"/>
      <c r="F47" s="191"/>
      <c r="G47" s="191"/>
      <c r="H47" s="191"/>
      <c r="I47" s="191"/>
      <c r="J47" s="191"/>
      <c r="K47" s="191"/>
      <c r="L47" s="12"/>
    </row>
    <row r="48" spans="1:12" s="97" customFormat="1" ht="37.5" hidden="1" customHeight="1" x14ac:dyDescent="0.4">
      <c r="A48" s="129">
        <v>2</v>
      </c>
      <c r="B48" s="782" t="s">
        <v>373</v>
      </c>
      <c r="C48" s="775">
        <v>8</v>
      </c>
      <c r="D48" s="775">
        <v>800</v>
      </c>
      <c r="E48" s="191"/>
      <c r="F48" s="191"/>
      <c r="G48" s="191"/>
      <c r="H48" s="191"/>
      <c r="I48" s="191"/>
      <c r="J48" s="191"/>
      <c r="K48" s="191"/>
      <c r="L48" s="96"/>
    </row>
    <row r="49" spans="1:12" ht="37.5" hidden="1" customHeight="1" x14ac:dyDescent="0.4">
      <c r="A49" s="129">
        <v>3</v>
      </c>
      <c r="B49" s="782" t="s">
        <v>374</v>
      </c>
      <c r="C49" s="775">
        <v>8</v>
      </c>
      <c r="D49" s="775">
        <v>800</v>
      </c>
      <c r="E49" s="191"/>
      <c r="F49" s="191"/>
      <c r="G49" s="191"/>
      <c r="H49" s="191"/>
      <c r="I49" s="191"/>
      <c r="J49" s="191"/>
      <c r="K49" s="191"/>
      <c r="L49" s="12"/>
    </row>
    <row r="50" spans="1:12" ht="37.5" hidden="1" customHeight="1" x14ac:dyDescent="0.4">
      <c r="A50" s="129">
        <v>4</v>
      </c>
      <c r="B50" s="782" t="s">
        <v>375</v>
      </c>
      <c r="C50" s="775">
        <v>8</v>
      </c>
      <c r="D50" s="775">
        <v>800</v>
      </c>
      <c r="E50" s="191"/>
      <c r="F50" s="191"/>
      <c r="G50" s="191"/>
      <c r="H50" s="191"/>
      <c r="I50" s="191"/>
      <c r="J50" s="191"/>
      <c r="K50" s="191"/>
      <c r="L50" s="12"/>
    </row>
    <row r="51" spans="1:12" ht="37.5" hidden="1" customHeight="1" x14ac:dyDescent="0.4">
      <c r="A51" s="129">
        <v>5</v>
      </c>
      <c r="B51" s="782" t="s">
        <v>376</v>
      </c>
      <c r="C51" s="775">
        <v>10</v>
      </c>
      <c r="D51" s="775">
        <v>1000</v>
      </c>
      <c r="E51" s="191"/>
      <c r="F51" s="191"/>
      <c r="G51" s="191"/>
      <c r="H51" s="191"/>
      <c r="I51" s="191"/>
      <c r="J51" s="191"/>
      <c r="K51" s="191"/>
      <c r="L51" s="12"/>
    </row>
    <row r="52" spans="1:12" ht="37.5" hidden="1" customHeight="1" x14ac:dyDescent="0.4">
      <c r="A52" s="129">
        <v>6</v>
      </c>
      <c r="B52" s="782" t="s">
        <v>377</v>
      </c>
      <c r="C52" s="775">
        <v>8</v>
      </c>
      <c r="D52" s="775">
        <v>800</v>
      </c>
      <c r="E52" s="191"/>
      <c r="F52" s="191"/>
      <c r="G52" s="191"/>
      <c r="H52" s="191"/>
      <c r="I52" s="191"/>
      <c r="J52" s="191"/>
      <c r="K52" s="191"/>
      <c r="L52" s="12"/>
    </row>
    <row r="53" spans="1:12" ht="37.5" hidden="1" customHeight="1" x14ac:dyDescent="0.4">
      <c r="A53" s="129">
        <v>7</v>
      </c>
      <c r="B53" s="782" t="s">
        <v>378</v>
      </c>
      <c r="C53" s="775">
        <v>8</v>
      </c>
      <c r="D53" s="775">
        <v>800</v>
      </c>
      <c r="E53" s="191"/>
      <c r="F53" s="191"/>
      <c r="G53" s="191"/>
      <c r="H53" s="191"/>
      <c r="I53" s="191"/>
      <c r="J53" s="191"/>
      <c r="K53" s="191"/>
      <c r="L53" s="12"/>
    </row>
    <row r="54" spans="1:12" ht="37.5" hidden="1" customHeight="1" x14ac:dyDescent="0.4">
      <c r="A54" s="129">
        <v>8</v>
      </c>
      <c r="B54" s="782" t="s">
        <v>379</v>
      </c>
      <c r="C54" s="775">
        <v>8</v>
      </c>
      <c r="D54" s="775">
        <v>800</v>
      </c>
      <c r="E54" s="191"/>
      <c r="F54" s="191"/>
      <c r="G54" s="191"/>
      <c r="H54" s="191"/>
      <c r="I54" s="191"/>
      <c r="J54" s="191"/>
      <c r="K54" s="191"/>
      <c r="L54" s="12"/>
    </row>
    <row r="55" spans="1:12" ht="37.5" hidden="1" customHeight="1" x14ac:dyDescent="0.4">
      <c r="A55" s="129">
        <v>9</v>
      </c>
      <c r="B55" s="782" t="s">
        <v>380</v>
      </c>
      <c r="C55" s="775">
        <v>8</v>
      </c>
      <c r="D55" s="775">
        <v>800</v>
      </c>
      <c r="E55" s="191"/>
      <c r="F55" s="191"/>
      <c r="G55" s="191"/>
      <c r="H55" s="191"/>
      <c r="I55" s="191"/>
      <c r="J55" s="191"/>
      <c r="K55" s="191"/>
      <c r="L55" s="12"/>
    </row>
    <row r="56" spans="1:12" ht="37.5" hidden="1" customHeight="1" x14ac:dyDescent="0.4">
      <c r="A56" s="129">
        <v>10</v>
      </c>
      <c r="B56" s="782" t="s">
        <v>381</v>
      </c>
      <c r="C56" s="775">
        <v>6</v>
      </c>
      <c r="D56" s="775">
        <v>600</v>
      </c>
      <c r="E56" s="775"/>
      <c r="F56" s="775"/>
      <c r="G56" s="775"/>
      <c r="H56" s="775"/>
      <c r="I56" s="775"/>
      <c r="J56" s="191"/>
      <c r="K56" s="191"/>
      <c r="L56" s="12"/>
    </row>
    <row r="57" spans="1:12" ht="37.5" hidden="1" customHeight="1" x14ac:dyDescent="0.4">
      <c r="A57" s="249" t="s">
        <v>200</v>
      </c>
      <c r="B57" s="250"/>
      <c r="C57" s="775">
        <f>SUM(C47:C56)</f>
        <v>78</v>
      </c>
      <c r="D57" s="775">
        <f>SUM(D47:D56)</f>
        <v>7800</v>
      </c>
      <c r="E57" s="775">
        <f t="shared" ref="E57:K57" si="33">SUM(E48:E56)</f>
        <v>0</v>
      </c>
      <c r="F57" s="775">
        <f t="shared" si="33"/>
        <v>0</v>
      </c>
      <c r="G57" s="775">
        <f t="shared" si="33"/>
        <v>0</v>
      </c>
      <c r="H57" s="775">
        <f t="shared" si="33"/>
        <v>0</v>
      </c>
      <c r="I57" s="775">
        <f t="shared" si="33"/>
        <v>0</v>
      </c>
      <c r="J57" s="775">
        <f t="shared" si="33"/>
        <v>0</v>
      </c>
      <c r="K57" s="775">
        <f t="shared" si="33"/>
        <v>0</v>
      </c>
      <c r="L57" s="12"/>
    </row>
    <row r="58" spans="1:12" s="97" customFormat="1" ht="37.5" hidden="1" customHeight="1" x14ac:dyDescent="0.4">
      <c r="A58" s="131">
        <v>11</v>
      </c>
      <c r="B58" s="142" t="s">
        <v>143</v>
      </c>
      <c r="C58" s="775">
        <v>4</v>
      </c>
      <c r="D58" s="775">
        <v>400</v>
      </c>
      <c r="E58" s="191"/>
      <c r="F58" s="191"/>
      <c r="G58" s="191"/>
      <c r="H58" s="191"/>
      <c r="I58" s="191"/>
      <c r="J58" s="191"/>
      <c r="K58" s="191"/>
      <c r="L58" s="96"/>
    </row>
    <row r="59" spans="1:12" s="97" customFormat="1" ht="37.5" hidden="1" customHeight="1" x14ac:dyDescent="0.4">
      <c r="A59" s="131">
        <v>12</v>
      </c>
      <c r="B59" s="142" t="s">
        <v>144</v>
      </c>
      <c r="C59" s="775">
        <v>4</v>
      </c>
      <c r="D59" s="775">
        <v>400</v>
      </c>
      <c r="E59" s="191"/>
      <c r="F59" s="191"/>
      <c r="G59" s="191"/>
      <c r="H59" s="191"/>
      <c r="I59" s="191"/>
      <c r="J59" s="191"/>
      <c r="K59" s="191"/>
      <c r="L59" s="96"/>
    </row>
    <row r="60" spans="1:12" ht="37.5" hidden="1" customHeight="1" x14ac:dyDescent="0.4">
      <c r="A60" s="228">
        <v>13</v>
      </c>
      <c r="B60" s="142" t="s">
        <v>196</v>
      </c>
      <c r="C60" s="775">
        <v>8</v>
      </c>
      <c r="D60" s="775">
        <v>800</v>
      </c>
      <c r="E60" s="191"/>
      <c r="F60" s="191"/>
      <c r="G60" s="191"/>
      <c r="H60" s="191"/>
      <c r="I60" s="191"/>
      <c r="J60" s="191"/>
      <c r="K60" s="191"/>
      <c r="L60" s="12"/>
    </row>
    <row r="61" spans="1:12" s="97" customFormat="1" ht="37.5" hidden="1" customHeight="1" x14ac:dyDescent="0.4">
      <c r="A61" s="129">
        <v>14</v>
      </c>
      <c r="B61" s="141" t="s">
        <v>142</v>
      </c>
      <c r="C61" s="775">
        <v>8</v>
      </c>
      <c r="D61" s="775">
        <v>800</v>
      </c>
      <c r="E61" s="191"/>
      <c r="F61" s="191"/>
      <c r="G61" s="191"/>
      <c r="H61" s="191"/>
      <c r="I61" s="191"/>
      <c r="J61" s="191"/>
      <c r="K61" s="191"/>
      <c r="L61" s="96"/>
    </row>
    <row r="62" spans="1:12" s="97" customFormat="1" ht="37.5" hidden="1" customHeight="1" x14ac:dyDescent="0.4">
      <c r="A62" s="131">
        <v>15</v>
      </c>
      <c r="B62" s="141" t="s">
        <v>304</v>
      </c>
      <c r="C62" s="775">
        <v>6</v>
      </c>
      <c r="D62" s="775">
        <v>600</v>
      </c>
      <c r="E62" s="191"/>
      <c r="F62" s="191"/>
      <c r="G62" s="191"/>
      <c r="H62" s="191"/>
      <c r="I62" s="191"/>
      <c r="J62" s="191"/>
      <c r="K62" s="191"/>
      <c r="L62" s="96"/>
    </row>
    <row r="63" spans="1:12" s="97" customFormat="1" ht="37.5" hidden="1" customHeight="1" x14ac:dyDescent="0.4">
      <c r="A63" s="131">
        <v>16</v>
      </c>
      <c r="B63" s="141" t="s">
        <v>227</v>
      </c>
      <c r="C63" s="775">
        <v>3</v>
      </c>
      <c r="D63" s="775">
        <v>300</v>
      </c>
      <c r="E63" s="191"/>
      <c r="F63" s="191"/>
      <c r="G63" s="191"/>
      <c r="H63" s="191"/>
      <c r="I63" s="191"/>
      <c r="J63" s="191"/>
      <c r="K63" s="191"/>
      <c r="L63" s="96"/>
    </row>
    <row r="64" spans="1:12" s="97" customFormat="1" ht="37.5" hidden="1" customHeight="1" x14ac:dyDescent="0.4">
      <c r="A64" s="228">
        <v>17</v>
      </c>
      <c r="B64" s="142" t="s">
        <v>213</v>
      </c>
      <c r="C64" s="775">
        <v>8</v>
      </c>
      <c r="D64" s="775">
        <v>800</v>
      </c>
      <c r="E64" s="191"/>
      <c r="F64" s="191"/>
      <c r="G64" s="191"/>
      <c r="H64" s="191"/>
      <c r="I64" s="191"/>
      <c r="J64" s="191"/>
      <c r="K64" s="191"/>
      <c r="L64" s="96"/>
    </row>
    <row r="65" spans="1:256" s="97" customFormat="1" ht="37.5" hidden="1" customHeight="1" x14ac:dyDescent="0.4">
      <c r="A65" s="129">
        <v>18</v>
      </c>
      <c r="B65" s="141" t="s">
        <v>229</v>
      </c>
      <c r="C65" s="775">
        <v>4</v>
      </c>
      <c r="D65" s="775">
        <v>400</v>
      </c>
      <c r="E65" s="191"/>
      <c r="F65" s="191"/>
      <c r="G65" s="191"/>
      <c r="H65" s="191"/>
      <c r="I65" s="191"/>
      <c r="J65" s="191"/>
      <c r="K65" s="191"/>
      <c r="L65" s="96"/>
    </row>
    <row r="66" spans="1:256" ht="37.5" hidden="1" customHeight="1" x14ac:dyDescent="0.4">
      <c r="A66" s="131">
        <v>19</v>
      </c>
      <c r="B66" s="246" t="s">
        <v>228</v>
      </c>
      <c r="C66" s="775">
        <v>0</v>
      </c>
      <c r="D66" s="775">
        <v>0</v>
      </c>
      <c r="E66" s="191"/>
      <c r="F66" s="191"/>
      <c r="G66" s="191"/>
      <c r="H66" s="191"/>
      <c r="I66" s="191"/>
      <c r="J66" s="191"/>
      <c r="K66" s="191"/>
      <c r="L66" s="12"/>
    </row>
    <row r="67" spans="1:256" ht="37.5" hidden="1" customHeight="1" x14ac:dyDescent="0.4">
      <c r="A67" s="131">
        <v>20</v>
      </c>
      <c r="B67" s="141" t="s">
        <v>97</v>
      </c>
      <c r="C67" s="775">
        <v>8</v>
      </c>
      <c r="D67" s="775">
        <v>800</v>
      </c>
      <c r="E67" s="191"/>
      <c r="F67" s="191"/>
      <c r="G67" s="191"/>
      <c r="H67" s="191"/>
      <c r="I67" s="191"/>
      <c r="J67" s="191"/>
      <c r="K67" s="191"/>
      <c r="L67" s="12"/>
    </row>
    <row r="68" spans="1:256" s="97" customFormat="1" ht="37.5" hidden="1" customHeight="1" x14ac:dyDescent="0.4">
      <c r="A68" s="228">
        <v>21</v>
      </c>
      <c r="B68" s="142" t="s">
        <v>179</v>
      </c>
      <c r="C68" s="775">
        <v>7</v>
      </c>
      <c r="D68" s="775">
        <v>700</v>
      </c>
      <c r="E68" s="191"/>
      <c r="F68" s="191"/>
      <c r="G68" s="191"/>
      <c r="H68" s="191"/>
      <c r="I68" s="191"/>
      <c r="J68" s="191"/>
      <c r="K68" s="191"/>
      <c r="L68" s="96"/>
    </row>
    <row r="69" spans="1:256" ht="37.5" hidden="1" customHeight="1" x14ac:dyDescent="0.4">
      <c r="A69" s="129">
        <v>22</v>
      </c>
      <c r="B69" s="142" t="s">
        <v>145</v>
      </c>
      <c r="C69" s="775">
        <v>8</v>
      </c>
      <c r="D69" s="775">
        <v>800</v>
      </c>
      <c r="E69" s="191"/>
      <c r="F69" s="191"/>
      <c r="G69" s="191"/>
      <c r="H69" s="191"/>
      <c r="I69" s="191"/>
      <c r="J69" s="191"/>
      <c r="K69" s="191"/>
      <c r="L69" s="12"/>
    </row>
    <row r="70" spans="1:256" ht="37.5" hidden="1" customHeight="1" x14ac:dyDescent="0.4">
      <c r="A70" s="131">
        <v>23</v>
      </c>
      <c r="B70" s="141" t="s">
        <v>173</v>
      </c>
      <c r="C70" s="775">
        <v>4</v>
      </c>
      <c r="D70" s="775">
        <v>400</v>
      </c>
      <c r="E70" s="191"/>
      <c r="F70" s="191"/>
      <c r="G70" s="191"/>
      <c r="H70" s="191"/>
      <c r="I70" s="191"/>
      <c r="J70" s="191"/>
      <c r="K70" s="191"/>
      <c r="L70" s="12"/>
    </row>
    <row r="71" spans="1:256" ht="37.5" hidden="1" customHeight="1" x14ac:dyDescent="0.4">
      <c r="A71" s="131">
        <v>24</v>
      </c>
      <c r="B71" s="142" t="s">
        <v>146</v>
      </c>
      <c r="C71" s="775">
        <v>4</v>
      </c>
      <c r="D71" s="775">
        <v>400</v>
      </c>
      <c r="E71" s="191"/>
      <c r="F71" s="191"/>
      <c r="G71" s="191"/>
      <c r="H71" s="191"/>
      <c r="I71" s="191"/>
      <c r="J71" s="191"/>
      <c r="K71" s="191"/>
      <c r="L71" s="12"/>
    </row>
    <row r="72" spans="1:256" ht="37.5" hidden="1" customHeight="1" x14ac:dyDescent="0.4">
      <c r="A72" s="228">
        <v>25</v>
      </c>
      <c r="B72" s="142" t="s">
        <v>148</v>
      </c>
      <c r="C72" s="775">
        <v>4</v>
      </c>
      <c r="D72" s="775">
        <v>400</v>
      </c>
      <c r="E72" s="191"/>
      <c r="F72" s="191"/>
      <c r="G72" s="191"/>
      <c r="H72" s="191"/>
      <c r="I72" s="191"/>
      <c r="J72" s="191"/>
      <c r="K72" s="191"/>
      <c r="L72" s="1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37.200000000000003" hidden="1" customHeight="1" x14ac:dyDescent="0.4">
      <c r="A73" s="129">
        <v>26</v>
      </c>
      <c r="B73" s="142" t="s">
        <v>318</v>
      </c>
      <c r="C73" s="775">
        <v>4</v>
      </c>
      <c r="D73" s="775">
        <v>400</v>
      </c>
      <c r="E73" s="191"/>
      <c r="F73" s="191"/>
      <c r="G73" s="191"/>
      <c r="H73" s="191"/>
      <c r="I73" s="191"/>
      <c r="J73" s="191"/>
      <c r="K73" s="191"/>
      <c r="L73" s="1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37.200000000000003" hidden="1" customHeight="1" x14ac:dyDescent="0.4">
      <c r="A74" s="131">
        <v>27</v>
      </c>
      <c r="B74" s="142" t="s">
        <v>319</v>
      </c>
      <c r="C74" s="775">
        <v>0</v>
      </c>
      <c r="D74" s="775">
        <v>0</v>
      </c>
      <c r="E74" s="191"/>
      <c r="F74" s="191"/>
      <c r="G74" s="191"/>
      <c r="H74" s="191"/>
      <c r="I74" s="191"/>
      <c r="J74" s="191"/>
      <c r="K74" s="191"/>
      <c r="L74" s="12"/>
    </row>
    <row r="75" spans="1:256" ht="37.5" hidden="1" customHeight="1" x14ac:dyDescent="0.4">
      <c r="A75" s="131">
        <v>28</v>
      </c>
      <c r="B75" s="141" t="s">
        <v>320</v>
      </c>
      <c r="C75" s="775">
        <v>4</v>
      </c>
      <c r="D75" s="775">
        <v>400</v>
      </c>
      <c r="E75" s="191"/>
      <c r="F75" s="191"/>
      <c r="G75" s="191"/>
      <c r="H75" s="191"/>
      <c r="I75" s="191"/>
      <c r="J75" s="191"/>
      <c r="K75" s="191"/>
    </row>
    <row r="76" spans="1:256" ht="37.5" hidden="1" customHeight="1" x14ac:dyDescent="0.4">
      <c r="A76" s="129">
        <v>29</v>
      </c>
      <c r="B76" s="141" t="s">
        <v>386</v>
      </c>
      <c r="C76" s="775">
        <v>0</v>
      </c>
      <c r="D76" s="775">
        <v>0</v>
      </c>
      <c r="E76" s="191"/>
      <c r="F76" s="191"/>
      <c r="G76" s="191"/>
      <c r="H76" s="191"/>
      <c r="I76" s="191"/>
      <c r="J76" s="191"/>
      <c r="K76" s="191"/>
    </row>
    <row r="77" spans="1:256" ht="37.5" hidden="1" customHeight="1" x14ac:dyDescent="0.4">
      <c r="A77" s="131">
        <v>30</v>
      </c>
      <c r="B77" s="142" t="s">
        <v>151</v>
      </c>
      <c r="C77" s="775">
        <v>0</v>
      </c>
      <c r="D77" s="775">
        <v>0</v>
      </c>
      <c r="E77" s="191"/>
      <c r="F77" s="191"/>
      <c r="G77" s="191"/>
      <c r="H77" s="191"/>
      <c r="I77" s="191"/>
      <c r="J77" s="191"/>
      <c r="K77" s="191"/>
    </row>
    <row r="78" spans="1:256" ht="37.5" hidden="1" customHeight="1" x14ac:dyDescent="0.4">
      <c r="A78" s="131">
        <v>31</v>
      </c>
      <c r="B78" s="142" t="s">
        <v>226</v>
      </c>
      <c r="C78" s="775">
        <v>4</v>
      </c>
      <c r="D78" s="775">
        <v>400</v>
      </c>
      <c r="E78" s="191"/>
      <c r="F78" s="191"/>
      <c r="G78" s="191"/>
      <c r="H78" s="191"/>
      <c r="I78" s="191"/>
      <c r="J78" s="191"/>
      <c r="K78" s="191"/>
    </row>
    <row r="79" spans="1:256" ht="37.5" hidden="1" customHeight="1" x14ac:dyDescent="0.4">
      <c r="A79" s="129">
        <v>32</v>
      </c>
      <c r="B79" s="142" t="s">
        <v>275</v>
      </c>
      <c r="C79" s="775">
        <v>4</v>
      </c>
      <c r="D79" s="775">
        <v>400</v>
      </c>
      <c r="E79" s="191"/>
      <c r="F79" s="191"/>
      <c r="G79" s="191"/>
      <c r="H79" s="191"/>
      <c r="I79" s="191"/>
      <c r="J79" s="191"/>
      <c r="K79" s="191"/>
    </row>
    <row r="80" spans="1:256" ht="37.5" hidden="1" customHeight="1" x14ac:dyDescent="0.4">
      <c r="A80" s="131">
        <v>33</v>
      </c>
      <c r="B80" s="142" t="s">
        <v>388</v>
      </c>
      <c r="C80" s="775">
        <v>4</v>
      </c>
      <c r="D80" s="775">
        <v>400</v>
      </c>
      <c r="E80" s="775"/>
      <c r="F80" s="775"/>
      <c r="G80" s="775"/>
      <c r="H80" s="775"/>
      <c r="I80" s="775"/>
      <c r="J80" s="775"/>
      <c r="K80" s="775"/>
    </row>
    <row r="81" spans="1:11" ht="37.5" hidden="1" customHeight="1" x14ac:dyDescent="0.4">
      <c r="A81" s="228"/>
      <c r="B81" s="789" t="s">
        <v>158</v>
      </c>
      <c r="C81" s="775">
        <f t="shared" ref="C81:K81" si="34">SUM(C57:C80)</f>
        <v>178</v>
      </c>
      <c r="D81" s="775">
        <f t="shared" si="34"/>
        <v>17800</v>
      </c>
      <c r="E81" s="775">
        <f t="shared" si="34"/>
        <v>0</v>
      </c>
      <c r="F81" s="775">
        <f t="shared" si="34"/>
        <v>0</v>
      </c>
      <c r="G81" s="775">
        <f t="shared" si="34"/>
        <v>0</v>
      </c>
      <c r="H81" s="775">
        <f t="shared" si="34"/>
        <v>0</v>
      </c>
      <c r="I81" s="775">
        <f t="shared" si="34"/>
        <v>0</v>
      </c>
      <c r="J81" s="775">
        <f t="shared" si="34"/>
        <v>0</v>
      </c>
      <c r="K81" s="775">
        <f t="shared" si="34"/>
        <v>0</v>
      </c>
    </row>
    <row r="82" spans="1:11" ht="37.5" hidden="1" customHeight="1" x14ac:dyDescent="0.4">
      <c r="A82" s="129">
        <v>34</v>
      </c>
      <c r="B82" s="141" t="s">
        <v>152</v>
      </c>
      <c r="C82" s="775">
        <f>C105</f>
        <v>28</v>
      </c>
      <c r="D82" s="775">
        <f>D105</f>
        <v>2800</v>
      </c>
      <c r="E82" s="775">
        <f t="shared" ref="E82:K82" si="35">E105</f>
        <v>0</v>
      </c>
      <c r="F82" s="775">
        <f t="shared" si="35"/>
        <v>0</v>
      </c>
      <c r="G82" s="775">
        <f t="shared" si="35"/>
        <v>0</v>
      </c>
      <c r="H82" s="775">
        <f t="shared" si="35"/>
        <v>0</v>
      </c>
      <c r="I82" s="775">
        <f t="shared" si="35"/>
        <v>0</v>
      </c>
      <c r="J82" s="775">
        <f t="shared" si="35"/>
        <v>0</v>
      </c>
      <c r="K82" s="775">
        <f t="shared" si="35"/>
        <v>0</v>
      </c>
    </row>
    <row r="83" spans="1:11" ht="37.5" hidden="1" customHeight="1" x14ac:dyDescent="0.4">
      <c r="A83" s="131">
        <v>35</v>
      </c>
      <c r="B83" s="141" t="s">
        <v>153</v>
      </c>
      <c r="C83" s="775">
        <v>4</v>
      </c>
      <c r="D83" s="775">
        <v>400</v>
      </c>
      <c r="E83" s="191"/>
      <c r="F83" s="191"/>
      <c r="G83" s="191"/>
      <c r="H83" s="191"/>
      <c r="I83" s="191"/>
      <c r="J83" s="191"/>
      <c r="K83" s="191"/>
    </row>
    <row r="84" spans="1:11" ht="37.5" hidden="1" customHeight="1" x14ac:dyDescent="0.4">
      <c r="A84" s="131">
        <v>36</v>
      </c>
      <c r="B84" s="141" t="s">
        <v>276</v>
      </c>
      <c r="C84" s="775">
        <v>0</v>
      </c>
      <c r="D84" s="775">
        <v>0</v>
      </c>
      <c r="E84" s="191"/>
      <c r="F84" s="191"/>
      <c r="G84" s="191"/>
      <c r="H84" s="191"/>
      <c r="I84" s="191"/>
      <c r="J84" s="191"/>
      <c r="K84" s="191"/>
    </row>
    <row r="85" spans="1:11" ht="37.5" hidden="1" customHeight="1" x14ac:dyDescent="0.4">
      <c r="A85" s="129">
        <v>37</v>
      </c>
      <c r="B85" s="132" t="s">
        <v>322</v>
      </c>
      <c r="C85" s="775">
        <v>0</v>
      </c>
      <c r="D85" s="775">
        <v>0</v>
      </c>
      <c r="E85" s="191"/>
      <c r="F85" s="191"/>
      <c r="G85" s="191"/>
      <c r="H85" s="191"/>
      <c r="I85" s="191"/>
      <c r="J85" s="191"/>
      <c r="K85" s="191"/>
    </row>
    <row r="86" spans="1:11" ht="37.5" hidden="1" customHeight="1" x14ac:dyDescent="0.4">
      <c r="A86" s="131">
        <v>38</v>
      </c>
      <c r="B86" s="132" t="s">
        <v>254</v>
      </c>
      <c r="C86" s="775">
        <v>4</v>
      </c>
      <c r="D86" s="775">
        <v>400</v>
      </c>
      <c r="E86" s="191"/>
      <c r="F86" s="191"/>
      <c r="G86" s="191"/>
      <c r="H86" s="191"/>
      <c r="I86" s="191"/>
      <c r="J86" s="191"/>
      <c r="K86" s="191"/>
    </row>
    <row r="87" spans="1:11" ht="37.5" hidden="1" customHeight="1" x14ac:dyDescent="0.4">
      <c r="A87" s="131">
        <v>39</v>
      </c>
      <c r="B87" s="141" t="s">
        <v>321</v>
      </c>
      <c r="C87" s="775">
        <v>0</v>
      </c>
      <c r="D87" s="775">
        <v>0</v>
      </c>
      <c r="E87" s="191"/>
      <c r="F87" s="191"/>
      <c r="G87" s="191"/>
      <c r="H87" s="191"/>
      <c r="I87" s="191"/>
      <c r="J87" s="191"/>
      <c r="K87" s="191"/>
    </row>
    <row r="88" spans="1:11" ht="37.5" hidden="1" customHeight="1" x14ac:dyDescent="0.4">
      <c r="A88" s="129">
        <v>40</v>
      </c>
      <c r="B88" s="133" t="s">
        <v>194</v>
      </c>
      <c r="C88" s="775">
        <v>0</v>
      </c>
      <c r="D88" s="775">
        <v>0</v>
      </c>
      <c r="E88" s="191"/>
      <c r="F88" s="191"/>
      <c r="G88" s="191"/>
      <c r="H88" s="191"/>
      <c r="I88" s="191"/>
      <c r="J88" s="191"/>
      <c r="K88" s="191"/>
    </row>
    <row r="89" spans="1:11" ht="37.5" hidden="1" customHeight="1" x14ac:dyDescent="0.4">
      <c r="A89" s="131">
        <v>41</v>
      </c>
      <c r="B89" s="141" t="s">
        <v>161</v>
      </c>
      <c r="C89" s="775">
        <v>16</v>
      </c>
      <c r="D89" s="775">
        <v>2400</v>
      </c>
      <c r="E89" s="191"/>
      <c r="F89" s="191"/>
      <c r="G89" s="191"/>
      <c r="H89" s="191"/>
      <c r="I89" s="191"/>
      <c r="J89" s="191"/>
      <c r="K89" s="191"/>
    </row>
    <row r="90" spans="1:11" ht="37.5" hidden="1" customHeight="1" x14ac:dyDescent="0.4">
      <c r="A90" s="131">
        <v>42</v>
      </c>
      <c r="B90" s="141" t="s">
        <v>160</v>
      </c>
      <c r="C90" s="775">
        <v>0</v>
      </c>
      <c r="D90" s="775">
        <v>0</v>
      </c>
      <c r="E90" s="191"/>
      <c r="F90" s="191"/>
      <c r="G90" s="191"/>
      <c r="H90" s="191"/>
      <c r="I90" s="191"/>
      <c r="J90" s="191"/>
      <c r="K90" s="191"/>
    </row>
    <row r="91" spans="1:11" ht="37.5" hidden="1" customHeight="1" x14ac:dyDescent="0.4">
      <c r="A91" s="129">
        <v>43</v>
      </c>
      <c r="B91" s="142" t="s">
        <v>323</v>
      </c>
      <c r="C91" s="775">
        <v>8</v>
      </c>
      <c r="D91" s="775">
        <v>800</v>
      </c>
      <c r="E91" s="191"/>
      <c r="F91" s="191"/>
      <c r="G91" s="191"/>
      <c r="H91" s="191"/>
      <c r="I91" s="191"/>
      <c r="J91" s="191"/>
      <c r="K91" s="191"/>
    </row>
    <row r="92" spans="1:11" ht="24.6" hidden="1" x14ac:dyDescent="0.4">
      <c r="A92" s="131">
        <v>44</v>
      </c>
      <c r="B92" s="141" t="s">
        <v>156</v>
      </c>
      <c r="C92" s="775">
        <v>8</v>
      </c>
      <c r="D92" s="775">
        <v>800</v>
      </c>
      <c r="E92" s="766"/>
      <c r="F92" s="766"/>
      <c r="G92" s="766"/>
      <c r="H92" s="766"/>
      <c r="I92" s="766"/>
      <c r="J92" s="766"/>
      <c r="K92" s="766"/>
    </row>
    <row r="93" spans="1:11" ht="24.6" hidden="1" x14ac:dyDescent="0.4">
      <c r="A93" s="131">
        <v>45</v>
      </c>
      <c r="B93" s="141" t="s">
        <v>280</v>
      </c>
      <c r="C93" s="775">
        <v>4</v>
      </c>
      <c r="D93" s="775">
        <v>400</v>
      </c>
      <c r="E93" s="766"/>
      <c r="F93" s="766"/>
      <c r="G93" s="766"/>
      <c r="H93" s="766"/>
      <c r="I93" s="766"/>
      <c r="J93" s="766"/>
      <c r="K93" s="766"/>
    </row>
    <row r="94" spans="1:11" ht="24.6" hidden="1" x14ac:dyDescent="0.4">
      <c r="A94" s="129">
        <v>46</v>
      </c>
      <c r="B94" s="141" t="s">
        <v>352</v>
      </c>
      <c r="C94" s="775">
        <v>4</v>
      </c>
      <c r="D94" s="775">
        <v>400</v>
      </c>
      <c r="E94" s="775"/>
      <c r="F94" s="775"/>
      <c r="G94" s="775"/>
      <c r="H94" s="775"/>
      <c r="I94" s="775"/>
      <c r="J94" s="775"/>
      <c r="K94" s="775"/>
    </row>
    <row r="95" spans="1:11" ht="24.6" hidden="1" x14ac:dyDescent="0.4">
      <c r="A95" s="131">
        <v>47</v>
      </c>
      <c r="B95" s="141" t="s">
        <v>312</v>
      </c>
      <c r="C95" s="775">
        <v>4</v>
      </c>
      <c r="D95" s="775">
        <v>400</v>
      </c>
      <c r="E95" s="775">
        <v>0</v>
      </c>
      <c r="F95" s="775">
        <v>0</v>
      </c>
      <c r="G95" s="775">
        <v>0</v>
      </c>
      <c r="H95" s="775">
        <v>0</v>
      </c>
      <c r="I95" s="775">
        <v>0</v>
      </c>
      <c r="J95" s="775">
        <v>0</v>
      </c>
      <c r="K95" s="775">
        <v>0</v>
      </c>
    </row>
    <row r="96" spans="1:11" ht="24.6" hidden="1" x14ac:dyDescent="0.4">
      <c r="A96" s="131">
        <v>48</v>
      </c>
      <c r="B96" s="141" t="s">
        <v>175</v>
      </c>
      <c r="C96" s="775">
        <v>4</v>
      </c>
      <c r="D96" s="775">
        <v>400</v>
      </c>
      <c r="E96" s="191"/>
      <c r="F96" s="191"/>
      <c r="G96" s="191"/>
      <c r="H96" s="191"/>
      <c r="I96" s="191"/>
      <c r="J96" s="191"/>
      <c r="K96" s="191"/>
    </row>
    <row r="97" spans="1:11" ht="24.6" hidden="1" x14ac:dyDescent="0.4">
      <c r="A97" s="131"/>
      <c r="B97" s="789" t="s">
        <v>391</v>
      </c>
      <c r="C97" s="775">
        <f t="shared" ref="C97:K97" si="36">SUM(C83:C96)</f>
        <v>56</v>
      </c>
      <c r="D97" s="775">
        <f t="shared" si="36"/>
        <v>6400</v>
      </c>
      <c r="E97" s="775">
        <f t="shared" si="36"/>
        <v>0</v>
      </c>
      <c r="F97" s="775">
        <f t="shared" si="36"/>
        <v>0</v>
      </c>
      <c r="G97" s="775">
        <f t="shared" si="36"/>
        <v>0</v>
      </c>
      <c r="H97" s="775">
        <f t="shared" si="36"/>
        <v>0</v>
      </c>
      <c r="I97" s="775">
        <f t="shared" si="36"/>
        <v>0</v>
      </c>
      <c r="J97" s="775">
        <f t="shared" si="36"/>
        <v>0</v>
      </c>
      <c r="K97" s="775">
        <f t="shared" si="36"/>
        <v>0</v>
      </c>
    </row>
    <row r="98" spans="1:11" ht="24.6" hidden="1" x14ac:dyDescent="0.4">
      <c r="A98" s="131"/>
      <c r="B98" s="245" t="s">
        <v>71</v>
      </c>
      <c r="C98" s="191">
        <f t="shared" ref="C98:K98" si="37">C81+C82+C97</f>
        <v>262</v>
      </c>
      <c r="D98" s="191">
        <f t="shared" si="37"/>
        <v>27000</v>
      </c>
      <c r="E98" s="191">
        <f t="shared" si="37"/>
        <v>0</v>
      </c>
      <c r="F98" s="191">
        <f t="shared" si="37"/>
        <v>0</v>
      </c>
      <c r="G98" s="191">
        <f t="shared" si="37"/>
        <v>0</v>
      </c>
      <c r="H98" s="191">
        <f t="shared" si="37"/>
        <v>0</v>
      </c>
      <c r="I98" s="191">
        <f t="shared" si="37"/>
        <v>0</v>
      </c>
      <c r="J98" s="191">
        <f t="shared" si="37"/>
        <v>0</v>
      </c>
      <c r="K98" s="191">
        <f t="shared" si="37"/>
        <v>0</v>
      </c>
    </row>
    <row r="99" spans="1:11" ht="24.6" hidden="1" x14ac:dyDescent="0.4">
      <c r="A99" s="252"/>
      <c r="B99" s="245"/>
      <c r="C99" s="137"/>
      <c r="D99" s="137"/>
      <c r="E99" s="137"/>
      <c r="F99" s="137"/>
      <c r="G99" s="137"/>
      <c r="H99" s="137"/>
      <c r="I99" s="137"/>
      <c r="J99" s="137"/>
      <c r="K99" s="137"/>
    </row>
    <row r="100" spans="1:11" ht="24.6" hidden="1" x14ac:dyDescent="0.4">
      <c r="A100" s="243">
        <v>1</v>
      </c>
      <c r="B100" s="241" t="s">
        <v>201</v>
      </c>
      <c r="C100" s="191">
        <v>4</v>
      </c>
      <c r="D100" s="191">
        <v>400</v>
      </c>
      <c r="E100" s="191"/>
      <c r="F100" s="191"/>
      <c r="G100" s="191"/>
      <c r="H100" s="191"/>
      <c r="I100" s="191"/>
      <c r="J100" s="191"/>
      <c r="K100" s="191"/>
    </row>
    <row r="101" spans="1:11" ht="24.6" hidden="1" x14ac:dyDescent="0.4">
      <c r="A101" s="244">
        <v>2</v>
      </c>
      <c r="B101" s="132" t="s">
        <v>277</v>
      </c>
      <c r="C101" s="191">
        <v>12</v>
      </c>
      <c r="D101" s="191">
        <v>1200</v>
      </c>
      <c r="E101" s="191"/>
      <c r="F101" s="191"/>
      <c r="G101" s="191"/>
      <c r="H101" s="191"/>
      <c r="I101" s="191"/>
      <c r="J101" s="191"/>
      <c r="K101" s="191"/>
    </row>
    <row r="102" spans="1:11" ht="24.6" hidden="1" x14ac:dyDescent="0.4">
      <c r="A102" s="233">
        <v>3</v>
      </c>
      <c r="B102" s="130" t="s">
        <v>282</v>
      </c>
      <c r="C102" s="191">
        <v>4</v>
      </c>
      <c r="D102" s="191">
        <v>400</v>
      </c>
      <c r="E102" s="191"/>
      <c r="F102" s="191"/>
      <c r="G102" s="191"/>
      <c r="H102" s="191"/>
      <c r="I102" s="191"/>
      <c r="J102" s="191"/>
      <c r="K102" s="191"/>
    </row>
    <row r="103" spans="1:11" ht="24.6" hidden="1" x14ac:dyDescent="0.4">
      <c r="A103" s="233">
        <v>4</v>
      </c>
      <c r="B103" s="241" t="s">
        <v>283</v>
      </c>
      <c r="C103" s="191">
        <v>4</v>
      </c>
      <c r="D103" s="191">
        <v>400</v>
      </c>
      <c r="E103" s="191"/>
      <c r="F103" s="191"/>
      <c r="G103" s="191"/>
      <c r="H103" s="191"/>
      <c r="I103" s="191"/>
      <c r="J103" s="191"/>
      <c r="K103" s="191"/>
    </row>
    <row r="104" spans="1:11" ht="24.6" hidden="1" x14ac:dyDescent="0.4">
      <c r="A104" s="233">
        <v>5</v>
      </c>
      <c r="B104" s="130" t="s">
        <v>279</v>
      </c>
      <c r="C104" s="191">
        <v>4</v>
      </c>
      <c r="D104" s="191">
        <v>400</v>
      </c>
      <c r="E104" s="191"/>
      <c r="F104" s="191"/>
      <c r="G104" s="191"/>
      <c r="H104" s="191"/>
      <c r="I104" s="191"/>
      <c r="J104" s="191"/>
      <c r="K104" s="191"/>
    </row>
    <row r="105" spans="1:11" ht="24.6" hidden="1" x14ac:dyDescent="0.4">
      <c r="A105" s="231"/>
      <c r="B105" s="130" t="s">
        <v>152</v>
      </c>
      <c r="C105" s="191">
        <f>SUM(C100:C104)</f>
        <v>28</v>
      </c>
      <c r="D105" s="191">
        <f t="shared" ref="D105:K105" si="38">SUM(D100:D104)</f>
        <v>2800</v>
      </c>
      <c r="E105" s="191">
        <f t="shared" si="38"/>
        <v>0</v>
      </c>
      <c r="F105" s="191">
        <f t="shared" si="38"/>
        <v>0</v>
      </c>
      <c r="G105" s="191">
        <f t="shared" si="38"/>
        <v>0</v>
      </c>
      <c r="H105" s="191">
        <f t="shared" si="38"/>
        <v>0</v>
      </c>
      <c r="I105" s="191">
        <f t="shared" si="38"/>
        <v>0</v>
      </c>
      <c r="J105" s="191">
        <f t="shared" si="38"/>
        <v>0</v>
      </c>
      <c r="K105" s="191">
        <f t="shared" si="38"/>
        <v>0</v>
      </c>
    </row>
  </sheetData>
  <mergeCells count="12">
    <mergeCell ref="A1:K1"/>
    <mergeCell ref="A2:K2"/>
    <mergeCell ref="A3:K3"/>
    <mergeCell ref="A4:K4"/>
    <mergeCell ref="F5:G5"/>
    <mergeCell ref="C45:D45"/>
    <mergeCell ref="E45:E46"/>
    <mergeCell ref="F45:G45"/>
    <mergeCell ref="H45:I45"/>
    <mergeCell ref="H5:I5"/>
    <mergeCell ref="C5:D5"/>
    <mergeCell ref="E5:E6"/>
  </mergeCells>
  <phoneticPr fontId="0" type="noConversion"/>
  <printOptions horizontalCentered="1"/>
  <pageMargins left="1" right="0.5" top="0.75" bottom="0.75" header="0.3" footer="0.3"/>
  <pageSetup paperSize="9" scale="50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view="pageBreakPreview" zoomScale="40" zoomScaleNormal="50" zoomScaleSheetLayoutView="40" workbookViewId="0">
      <pane ySplit="5" topLeftCell="A6" activePane="bottomLeft" state="frozen"/>
      <selection activeCell="E21" sqref="E21"/>
      <selection pane="bottomLeft" activeCell="E6" sqref="E6"/>
    </sheetView>
  </sheetViews>
  <sheetFormatPr defaultColWidth="9.6328125" defaultRowHeight="36.75" customHeight="1" x14ac:dyDescent="0.25"/>
  <cols>
    <col min="1" max="1" width="9.6328125" style="2" customWidth="1"/>
    <col min="2" max="2" width="47.6328125" style="2" customWidth="1"/>
    <col min="3" max="4" width="9.6328125" style="369" customWidth="1"/>
    <col min="5" max="5" width="19.54296875" style="369" customWidth="1"/>
    <col min="6" max="6" width="8.6328125" style="2" customWidth="1"/>
    <col min="7" max="10" width="9.6328125" style="2" customWidth="1"/>
    <col min="11" max="11" width="13.1796875" style="2" bestFit="1" customWidth="1"/>
    <col min="12" max="12" width="10.6328125" style="2" customWidth="1"/>
    <col min="13" max="16384" width="9.6328125" style="2"/>
  </cols>
  <sheetData>
    <row r="1" spans="1:13" ht="36.75" customHeight="1" x14ac:dyDescent="0.4">
      <c r="A1" s="1031" t="s">
        <v>395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3"/>
      <c r="L1" s="26"/>
      <c r="M1" s="12"/>
    </row>
    <row r="2" spans="1:13" ht="36.75" customHeight="1" x14ac:dyDescent="0.4">
      <c r="A2" s="1034" t="s">
        <v>362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6"/>
      <c r="L2" s="26"/>
      <c r="M2" s="12"/>
    </row>
    <row r="3" spans="1:13" ht="36.75" customHeight="1" x14ac:dyDescent="0.4">
      <c r="A3" s="1037" t="s">
        <v>53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9"/>
      <c r="L3" s="24"/>
      <c r="M3" s="12"/>
    </row>
    <row r="4" spans="1:13" ht="36.75" customHeight="1" thickBot="1" x14ac:dyDescent="0.45">
      <c r="A4" s="1040" t="s">
        <v>186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2"/>
      <c r="L4" s="25"/>
      <c r="M4" s="12"/>
    </row>
    <row r="5" spans="1:13" ht="162" customHeight="1" x14ac:dyDescent="0.4">
      <c r="A5" s="177" t="s">
        <v>2</v>
      </c>
      <c r="B5" s="177" t="s">
        <v>44</v>
      </c>
      <c r="C5" s="368" t="s">
        <v>45</v>
      </c>
      <c r="D5" s="368"/>
      <c r="E5" s="367" t="s">
        <v>324</v>
      </c>
      <c r="F5" s="178" t="s">
        <v>46</v>
      </c>
      <c r="G5" s="178"/>
      <c r="H5" s="178" t="s">
        <v>47</v>
      </c>
      <c r="I5" s="178"/>
      <c r="J5" s="177" t="s">
        <v>49</v>
      </c>
      <c r="K5" s="177" t="s">
        <v>50</v>
      </c>
      <c r="L5" s="18"/>
      <c r="M5" s="12"/>
    </row>
    <row r="6" spans="1:13" ht="36.75" customHeight="1" x14ac:dyDescent="0.4">
      <c r="A6" s="137"/>
      <c r="B6" s="137"/>
      <c r="C6" s="364" t="s">
        <v>11</v>
      </c>
      <c r="D6" s="364" t="s">
        <v>8</v>
      </c>
      <c r="E6" s="365"/>
      <c r="F6" s="47" t="s">
        <v>11</v>
      </c>
      <c r="G6" s="47" t="s">
        <v>12</v>
      </c>
      <c r="H6" s="47" t="s">
        <v>11</v>
      </c>
      <c r="I6" s="47" t="s">
        <v>12</v>
      </c>
      <c r="J6" s="47"/>
      <c r="K6" s="47"/>
      <c r="L6" s="18"/>
      <c r="M6" s="12"/>
    </row>
    <row r="7" spans="1:13" ht="24.6" x14ac:dyDescent="0.4">
      <c r="A7" s="201">
        <v>1</v>
      </c>
      <c r="B7" s="722" t="s">
        <v>232</v>
      </c>
      <c r="C7" s="364">
        <f t="shared" ref="C7:K7" si="0">C57+C60+C61+C62+C63+C64+C80</f>
        <v>15</v>
      </c>
      <c r="D7" s="364">
        <f t="shared" si="0"/>
        <v>1500</v>
      </c>
      <c r="E7" s="364">
        <f t="shared" si="0"/>
        <v>0</v>
      </c>
      <c r="F7" s="364">
        <f t="shared" si="0"/>
        <v>0</v>
      </c>
      <c r="G7" s="364">
        <f t="shared" si="0"/>
        <v>0</v>
      </c>
      <c r="H7" s="364">
        <f t="shared" si="0"/>
        <v>0</v>
      </c>
      <c r="I7" s="364">
        <f t="shared" si="0"/>
        <v>0</v>
      </c>
      <c r="J7" s="364">
        <f t="shared" si="0"/>
        <v>0</v>
      </c>
      <c r="K7" s="364">
        <f t="shared" si="0"/>
        <v>0</v>
      </c>
      <c r="L7" s="18"/>
      <c r="M7" s="12"/>
    </row>
    <row r="8" spans="1:13" ht="36.75" customHeight="1" x14ac:dyDescent="0.4">
      <c r="A8" s="201">
        <v>2</v>
      </c>
      <c r="B8" s="202" t="s">
        <v>231</v>
      </c>
      <c r="C8" s="364">
        <f>C58</f>
        <v>0</v>
      </c>
      <c r="D8" s="364">
        <f t="shared" ref="D8:K8" si="1">D58</f>
        <v>0</v>
      </c>
      <c r="E8" s="364">
        <f t="shared" si="1"/>
        <v>0</v>
      </c>
      <c r="F8" s="47">
        <f t="shared" si="1"/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18"/>
      <c r="M8" s="12"/>
    </row>
    <row r="9" spans="1:13" ht="36.75" customHeight="1" x14ac:dyDescent="0.4">
      <c r="A9" s="201">
        <v>3</v>
      </c>
      <c r="B9" s="202" t="s">
        <v>257</v>
      </c>
      <c r="C9" s="364">
        <f>C59</f>
        <v>0</v>
      </c>
      <c r="D9" s="364">
        <f t="shared" ref="D9:K9" si="2">D59</f>
        <v>0</v>
      </c>
      <c r="E9" s="364">
        <f t="shared" si="2"/>
        <v>0</v>
      </c>
      <c r="F9" s="47">
        <f t="shared" si="2"/>
        <v>0</v>
      </c>
      <c r="G9" s="47">
        <f t="shared" si="2"/>
        <v>0</v>
      </c>
      <c r="H9" s="47">
        <f t="shared" si="2"/>
        <v>0</v>
      </c>
      <c r="I9" s="47">
        <f t="shared" si="2"/>
        <v>0</v>
      </c>
      <c r="J9" s="47">
        <f t="shared" si="2"/>
        <v>0</v>
      </c>
      <c r="K9" s="47">
        <f t="shared" si="2"/>
        <v>0</v>
      </c>
      <c r="L9" s="18"/>
      <c r="M9" s="12"/>
    </row>
    <row r="10" spans="1:13" ht="36.75" customHeight="1" x14ac:dyDescent="0.4">
      <c r="A10" s="201">
        <v>4</v>
      </c>
      <c r="B10" s="202" t="s">
        <v>233</v>
      </c>
      <c r="C10" s="364">
        <f>C65</f>
        <v>0</v>
      </c>
      <c r="D10" s="364">
        <f t="shared" ref="D10:K10" si="3">D65</f>
        <v>0</v>
      </c>
      <c r="E10" s="364">
        <f t="shared" si="3"/>
        <v>0</v>
      </c>
      <c r="F10" s="47">
        <f t="shared" si="3"/>
        <v>0</v>
      </c>
      <c r="G10" s="47">
        <f t="shared" si="3"/>
        <v>0</v>
      </c>
      <c r="H10" s="47">
        <f t="shared" si="3"/>
        <v>0</v>
      </c>
      <c r="I10" s="47">
        <f t="shared" si="3"/>
        <v>0</v>
      </c>
      <c r="J10" s="47">
        <f t="shared" si="3"/>
        <v>0</v>
      </c>
      <c r="K10" s="47">
        <f t="shared" si="3"/>
        <v>0</v>
      </c>
      <c r="L10" s="18"/>
      <c r="M10" s="12"/>
    </row>
    <row r="11" spans="1:13" ht="36.75" customHeight="1" x14ac:dyDescent="0.4">
      <c r="A11" s="201">
        <v>5</v>
      </c>
      <c r="B11" s="202" t="s">
        <v>234</v>
      </c>
      <c r="C11" s="364">
        <f>C66</f>
        <v>4</v>
      </c>
      <c r="D11" s="364">
        <f t="shared" ref="D11:K11" si="4">D66</f>
        <v>400</v>
      </c>
      <c r="E11" s="364">
        <f t="shared" si="4"/>
        <v>0</v>
      </c>
      <c r="F11" s="47">
        <f t="shared" si="4"/>
        <v>0</v>
      </c>
      <c r="G11" s="47">
        <f t="shared" si="4"/>
        <v>0</v>
      </c>
      <c r="H11" s="47">
        <f t="shared" si="4"/>
        <v>0</v>
      </c>
      <c r="I11" s="47">
        <f t="shared" si="4"/>
        <v>0</v>
      </c>
      <c r="J11" s="47">
        <f t="shared" si="4"/>
        <v>0</v>
      </c>
      <c r="K11" s="47">
        <f t="shared" si="4"/>
        <v>0</v>
      </c>
      <c r="L11" s="18"/>
      <c r="M11" s="12"/>
    </row>
    <row r="12" spans="1:13" ht="36.75" customHeight="1" x14ac:dyDescent="0.4">
      <c r="A12" s="201">
        <v>6</v>
      </c>
      <c r="B12" s="202" t="s">
        <v>92</v>
      </c>
      <c r="C12" s="364">
        <f>SUM(C67:C69)</f>
        <v>8</v>
      </c>
      <c r="D12" s="364">
        <f t="shared" ref="D12:K12" si="5">SUM(D67:D69)</f>
        <v>800</v>
      </c>
      <c r="E12" s="364">
        <f t="shared" si="5"/>
        <v>0</v>
      </c>
      <c r="F12" s="47">
        <f t="shared" si="5"/>
        <v>0</v>
      </c>
      <c r="G12" s="47">
        <f t="shared" si="5"/>
        <v>0</v>
      </c>
      <c r="H12" s="47">
        <f t="shared" si="5"/>
        <v>0</v>
      </c>
      <c r="I12" s="47">
        <f t="shared" si="5"/>
        <v>0</v>
      </c>
      <c r="J12" s="47">
        <f t="shared" si="5"/>
        <v>0</v>
      </c>
      <c r="K12" s="47">
        <f t="shared" si="5"/>
        <v>0</v>
      </c>
      <c r="L12" s="18"/>
      <c r="M12" s="12"/>
    </row>
    <row r="13" spans="1:13" ht="36.75" customHeight="1" x14ac:dyDescent="0.4">
      <c r="A13" s="201">
        <v>7</v>
      </c>
      <c r="B13" s="202" t="s">
        <v>258</v>
      </c>
      <c r="C13" s="364">
        <f t="shared" ref="C13:C22" si="6">C70</f>
        <v>0</v>
      </c>
      <c r="D13" s="364">
        <f t="shared" ref="D13:K13" si="7">D70</f>
        <v>0</v>
      </c>
      <c r="E13" s="364">
        <f t="shared" si="7"/>
        <v>0</v>
      </c>
      <c r="F13" s="47">
        <f t="shared" si="7"/>
        <v>0</v>
      </c>
      <c r="G13" s="47">
        <f t="shared" si="7"/>
        <v>0</v>
      </c>
      <c r="H13" s="47">
        <f t="shared" si="7"/>
        <v>0</v>
      </c>
      <c r="I13" s="47">
        <f t="shared" si="7"/>
        <v>0</v>
      </c>
      <c r="J13" s="47">
        <f t="shared" si="7"/>
        <v>0</v>
      </c>
      <c r="K13" s="47">
        <f t="shared" si="7"/>
        <v>0</v>
      </c>
      <c r="L13" s="18"/>
      <c r="M13" s="12"/>
    </row>
    <row r="14" spans="1:13" ht="36.75" customHeight="1" x14ac:dyDescent="0.4">
      <c r="A14" s="201">
        <v>8</v>
      </c>
      <c r="B14" s="202" t="s">
        <v>235</v>
      </c>
      <c r="C14" s="364">
        <f t="shared" si="6"/>
        <v>0</v>
      </c>
      <c r="D14" s="364">
        <f t="shared" ref="D14:K14" si="8">D71</f>
        <v>0</v>
      </c>
      <c r="E14" s="364">
        <f t="shared" si="8"/>
        <v>0</v>
      </c>
      <c r="F14" s="47">
        <f t="shared" si="8"/>
        <v>0</v>
      </c>
      <c r="G14" s="47">
        <f t="shared" si="8"/>
        <v>0</v>
      </c>
      <c r="H14" s="47">
        <f t="shared" si="8"/>
        <v>0</v>
      </c>
      <c r="I14" s="47">
        <f t="shared" si="8"/>
        <v>0</v>
      </c>
      <c r="J14" s="47">
        <f t="shared" si="8"/>
        <v>0</v>
      </c>
      <c r="K14" s="47">
        <f t="shared" si="8"/>
        <v>0</v>
      </c>
      <c r="L14" s="18"/>
      <c r="M14" s="12"/>
    </row>
    <row r="15" spans="1:13" ht="36.75" customHeight="1" x14ac:dyDescent="0.4">
      <c r="A15" s="201">
        <v>9</v>
      </c>
      <c r="B15" s="202" t="s">
        <v>236</v>
      </c>
      <c r="C15" s="364">
        <f t="shared" si="6"/>
        <v>0</v>
      </c>
      <c r="D15" s="364">
        <f t="shared" ref="D15:K15" si="9">D72</f>
        <v>0</v>
      </c>
      <c r="E15" s="364">
        <f t="shared" si="9"/>
        <v>0</v>
      </c>
      <c r="F15" s="47">
        <f t="shared" si="9"/>
        <v>0</v>
      </c>
      <c r="G15" s="47">
        <f t="shared" si="9"/>
        <v>0</v>
      </c>
      <c r="H15" s="47">
        <f t="shared" si="9"/>
        <v>0</v>
      </c>
      <c r="I15" s="47">
        <f t="shared" si="9"/>
        <v>0</v>
      </c>
      <c r="J15" s="47">
        <f t="shared" si="9"/>
        <v>0</v>
      </c>
      <c r="K15" s="47">
        <f t="shared" si="9"/>
        <v>0</v>
      </c>
      <c r="L15" s="18"/>
      <c r="M15" s="12"/>
    </row>
    <row r="16" spans="1:13" ht="36.75" customHeight="1" x14ac:dyDescent="0.4">
      <c r="A16" s="201">
        <v>10</v>
      </c>
      <c r="B16" s="202" t="s">
        <v>237</v>
      </c>
      <c r="C16" s="364">
        <f t="shared" si="6"/>
        <v>0</v>
      </c>
      <c r="D16" s="364">
        <f t="shared" ref="D16:K16" si="10">D73</f>
        <v>0</v>
      </c>
      <c r="E16" s="364">
        <f t="shared" si="10"/>
        <v>0</v>
      </c>
      <c r="F16" s="47">
        <f t="shared" si="10"/>
        <v>0</v>
      </c>
      <c r="G16" s="47">
        <f t="shared" si="10"/>
        <v>0</v>
      </c>
      <c r="H16" s="47">
        <f t="shared" si="10"/>
        <v>0</v>
      </c>
      <c r="I16" s="47">
        <f t="shared" si="10"/>
        <v>0</v>
      </c>
      <c r="J16" s="47">
        <f t="shared" si="10"/>
        <v>0</v>
      </c>
      <c r="K16" s="47">
        <f t="shared" si="10"/>
        <v>0</v>
      </c>
      <c r="L16" s="18"/>
      <c r="M16" s="12"/>
    </row>
    <row r="17" spans="1:13" ht="36.75" customHeight="1" x14ac:dyDescent="0.4">
      <c r="A17" s="201">
        <v>11</v>
      </c>
      <c r="B17" s="202" t="s">
        <v>238</v>
      </c>
      <c r="C17" s="364">
        <f t="shared" si="6"/>
        <v>8</v>
      </c>
      <c r="D17" s="364">
        <f t="shared" ref="D17:K17" si="11">D74</f>
        <v>800</v>
      </c>
      <c r="E17" s="364">
        <f t="shared" si="11"/>
        <v>0</v>
      </c>
      <c r="F17" s="47">
        <f t="shared" si="11"/>
        <v>0</v>
      </c>
      <c r="G17" s="47">
        <f t="shared" si="11"/>
        <v>0</v>
      </c>
      <c r="H17" s="47">
        <f t="shared" si="11"/>
        <v>0</v>
      </c>
      <c r="I17" s="47">
        <f t="shared" si="11"/>
        <v>0</v>
      </c>
      <c r="J17" s="47">
        <f t="shared" si="11"/>
        <v>0</v>
      </c>
      <c r="K17" s="47">
        <f t="shared" si="11"/>
        <v>0</v>
      </c>
      <c r="L17" s="18"/>
      <c r="M17" s="12"/>
    </row>
    <row r="18" spans="1:13" ht="36.75" customHeight="1" x14ac:dyDescent="0.4">
      <c r="A18" s="201">
        <v>12</v>
      </c>
      <c r="B18" s="202" t="s">
        <v>239</v>
      </c>
      <c r="C18" s="364">
        <f t="shared" si="6"/>
        <v>0</v>
      </c>
      <c r="D18" s="364">
        <f t="shared" ref="D18:K18" si="12">D75</f>
        <v>0</v>
      </c>
      <c r="E18" s="364">
        <f t="shared" si="12"/>
        <v>0</v>
      </c>
      <c r="F18" s="47">
        <f t="shared" si="12"/>
        <v>0</v>
      </c>
      <c r="G18" s="47">
        <f t="shared" si="12"/>
        <v>0</v>
      </c>
      <c r="H18" s="47">
        <f t="shared" si="12"/>
        <v>0</v>
      </c>
      <c r="I18" s="47">
        <f t="shared" si="12"/>
        <v>0</v>
      </c>
      <c r="J18" s="47">
        <f t="shared" si="12"/>
        <v>0</v>
      </c>
      <c r="K18" s="47">
        <f t="shared" si="12"/>
        <v>0</v>
      </c>
      <c r="L18" s="18"/>
      <c r="M18" s="12"/>
    </row>
    <row r="19" spans="1:13" ht="36.75" customHeight="1" x14ac:dyDescent="0.4">
      <c r="A19" s="201">
        <v>13</v>
      </c>
      <c r="B19" s="202" t="s">
        <v>325</v>
      </c>
      <c r="C19" s="364">
        <f t="shared" si="6"/>
        <v>3</v>
      </c>
      <c r="D19" s="364">
        <f t="shared" ref="D19:K19" si="13">D76</f>
        <v>300</v>
      </c>
      <c r="E19" s="364">
        <f t="shared" si="13"/>
        <v>0</v>
      </c>
      <c r="F19" s="364">
        <f t="shared" si="13"/>
        <v>0</v>
      </c>
      <c r="G19" s="364">
        <f t="shared" si="13"/>
        <v>0</v>
      </c>
      <c r="H19" s="364">
        <f t="shared" si="13"/>
        <v>0</v>
      </c>
      <c r="I19" s="364">
        <f t="shared" si="13"/>
        <v>0</v>
      </c>
      <c r="J19" s="364">
        <f t="shared" si="13"/>
        <v>0</v>
      </c>
      <c r="K19" s="364">
        <f t="shared" si="13"/>
        <v>0</v>
      </c>
      <c r="L19" s="18"/>
      <c r="M19" s="12"/>
    </row>
    <row r="20" spans="1:13" ht="36.75" customHeight="1" x14ac:dyDescent="0.4">
      <c r="A20" s="201">
        <v>14</v>
      </c>
      <c r="B20" s="202" t="s">
        <v>240</v>
      </c>
      <c r="C20" s="364">
        <f t="shared" si="6"/>
        <v>4</v>
      </c>
      <c r="D20" s="364">
        <f t="shared" ref="D20:K20" si="14">D77</f>
        <v>400</v>
      </c>
      <c r="E20" s="364">
        <f t="shared" si="14"/>
        <v>0</v>
      </c>
      <c r="F20" s="47">
        <f t="shared" si="14"/>
        <v>0</v>
      </c>
      <c r="G20" s="47">
        <f t="shared" si="14"/>
        <v>0</v>
      </c>
      <c r="H20" s="47">
        <f t="shared" si="14"/>
        <v>0</v>
      </c>
      <c r="I20" s="47">
        <f t="shared" si="14"/>
        <v>0</v>
      </c>
      <c r="J20" s="47">
        <f t="shared" si="14"/>
        <v>0</v>
      </c>
      <c r="K20" s="47">
        <f t="shared" si="14"/>
        <v>0</v>
      </c>
      <c r="L20" s="18"/>
      <c r="M20" s="12"/>
    </row>
    <row r="21" spans="1:13" ht="36.75" customHeight="1" x14ac:dyDescent="0.4">
      <c r="A21" s="201">
        <v>15</v>
      </c>
      <c r="B21" s="202" t="s">
        <v>241</v>
      </c>
      <c r="C21" s="364">
        <f t="shared" si="6"/>
        <v>0</v>
      </c>
      <c r="D21" s="364">
        <f t="shared" ref="D21:K21" si="15">D78</f>
        <v>0</v>
      </c>
      <c r="E21" s="364">
        <f t="shared" si="15"/>
        <v>0</v>
      </c>
      <c r="F21" s="47">
        <f t="shared" si="15"/>
        <v>0</v>
      </c>
      <c r="G21" s="47">
        <f t="shared" si="15"/>
        <v>0</v>
      </c>
      <c r="H21" s="47">
        <f t="shared" si="15"/>
        <v>0</v>
      </c>
      <c r="I21" s="47">
        <f t="shared" si="15"/>
        <v>0</v>
      </c>
      <c r="J21" s="47">
        <f t="shared" si="15"/>
        <v>0</v>
      </c>
      <c r="K21" s="47">
        <f t="shared" si="15"/>
        <v>0</v>
      </c>
      <c r="L21" s="18"/>
      <c r="M21" s="12"/>
    </row>
    <row r="22" spans="1:13" ht="36.75" customHeight="1" x14ac:dyDescent="0.4">
      <c r="A22" s="201">
        <v>16</v>
      </c>
      <c r="B22" s="202" t="s">
        <v>242</v>
      </c>
      <c r="C22" s="364">
        <f t="shared" si="6"/>
        <v>0</v>
      </c>
      <c r="D22" s="364">
        <f t="shared" ref="D22:K22" si="16">D79</f>
        <v>0</v>
      </c>
      <c r="E22" s="364">
        <f t="shared" si="16"/>
        <v>0</v>
      </c>
      <c r="F22" s="47">
        <f t="shared" si="16"/>
        <v>0</v>
      </c>
      <c r="G22" s="47">
        <f t="shared" si="16"/>
        <v>0</v>
      </c>
      <c r="H22" s="47">
        <f t="shared" si="16"/>
        <v>0</v>
      </c>
      <c r="I22" s="47">
        <f t="shared" si="16"/>
        <v>0</v>
      </c>
      <c r="J22" s="47">
        <f t="shared" si="16"/>
        <v>0</v>
      </c>
      <c r="K22" s="47">
        <f t="shared" si="16"/>
        <v>0</v>
      </c>
      <c r="L22" s="18"/>
      <c r="M22" s="12"/>
    </row>
    <row r="23" spans="1:13" ht="36.75" customHeight="1" x14ac:dyDescent="0.4">
      <c r="A23" s="201"/>
      <c r="B23" s="203" t="s">
        <v>259</v>
      </c>
      <c r="C23" s="364">
        <f t="shared" ref="C23:K23" si="17">SUM(C7:C22)</f>
        <v>42</v>
      </c>
      <c r="D23" s="364">
        <f t="shared" si="17"/>
        <v>4200</v>
      </c>
      <c r="E23" s="364">
        <f t="shared" si="17"/>
        <v>0</v>
      </c>
      <c r="F23" s="47">
        <f t="shared" si="17"/>
        <v>0</v>
      </c>
      <c r="G23" s="47">
        <f t="shared" si="17"/>
        <v>0</v>
      </c>
      <c r="H23" s="47">
        <f t="shared" si="17"/>
        <v>0</v>
      </c>
      <c r="I23" s="47">
        <f t="shared" si="17"/>
        <v>0</v>
      </c>
      <c r="J23" s="47">
        <f t="shared" si="17"/>
        <v>0</v>
      </c>
      <c r="K23" s="47">
        <f t="shared" si="17"/>
        <v>0</v>
      </c>
      <c r="L23" s="18"/>
      <c r="M23" s="12"/>
    </row>
    <row r="24" spans="1:13" ht="36.75" customHeight="1" x14ac:dyDescent="0.4">
      <c r="A24" s="201"/>
      <c r="B24" s="202"/>
      <c r="C24" s="364"/>
      <c r="D24" s="364"/>
      <c r="E24" s="364"/>
      <c r="F24" s="47"/>
      <c r="G24" s="47"/>
      <c r="H24" s="47"/>
      <c r="I24" s="47"/>
      <c r="J24" s="47"/>
      <c r="K24" s="47"/>
      <c r="L24" s="18"/>
      <c r="M24" s="12"/>
    </row>
    <row r="25" spans="1:13" ht="36.75" customHeight="1" x14ac:dyDescent="0.4">
      <c r="A25" s="201">
        <v>17</v>
      </c>
      <c r="B25" s="203" t="s">
        <v>260</v>
      </c>
      <c r="C25" s="364">
        <f>C105</f>
        <v>7</v>
      </c>
      <c r="D25" s="364">
        <f t="shared" ref="D25:K25" si="18">D105</f>
        <v>700</v>
      </c>
      <c r="E25" s="364">
        <f t="shared" si="18"/>
        <v>0</v>
      </c>
      <c r="F25" s="47">
        <f t="shared" si="18"/>
        <v>0</v>
      </c>
      <c r="G25" s="47">
        <f t="shared" si="18"/>
        <v>0</v>
      </c>
      <c r="H25" s="47">
        <f t="shared" si="18"/>
        <v>0</v>
      </c>
      <c r="I25" s="47">
        <f t="shared" si="18"/>
        <v>0</v>
      </c>
      <c r="J25" s="47">
        <f t="shared" si="18"/>
        <v>0</v>
      </c>
      <c r="K25" s="47">
        <f t="shared" si="18"/>
        <v>0</v>
      </c>
      <c r="L25" s="18"/>
      <c r="M25" s="12"/>
    </row>
    <row r="26" spans="1:13" ht="36.75" customHeight="1" x14ac:dyDescent="0.4">
      <c r="A26" s="201"/>
      <c r="B26" s="202"/>
      <c r="C26" s="364"/>
      <c r="D26" s="364"/>
      <c r="E26" s="364"/>
      <c r="F26" s="47"/>
      <c r="G26" s="47"/>
      <c r="H26" s="47"/>
      <c r="I26" s="47"/>
      <c r="J26" s="47"/>
      <c r="K26" s="47"/>
      <c r="L26" s="18"/>
      <c r="M26" s="12"/>
    </row>
    <row r="27" spans="1:13" ht="36.75" customHeight="1" x14ac:dyDescent="0.4">
      <c r="A27" s="201">
        <v>18</v>
      </c>
      <c r="B27" s="202" t="s">
        <v>244</v>
      </c>
      <c r="C27" s="364">
        <f>C85</f>
        <v>4</v>
      </c>
      <c r="D27" s="364">
        <f t="shared" ref="D27:K28" si="19">D85</f>
        <v>400</v>
      </c>
      <c r="E27" s="364">
        <f t="shared" si="19"/>
        <v>0</v>
      </c>
      <c r="F27" s="364">
        <f t="shared" si="19"/>
        <v>0</v>
      </c>
      <c r="G27" s="364">
        <f t="shared" si="19"/>
        <v>0</v>
      </c>
      <c r="H27" s="364">
        <f t="shared" si="19"/>
        <v>0</v>
      </c>
      <c r="I27" s="364">
        <f t="shared" si="19"/>
        <v>0</v>
      </c>
      <c r="J27" s="364">
        <f t="shared" si="19"/>
        <v>0</v>
      </c>
      <c r="K27" s="364">
        <f t="shared" si="19"/>
        <v>0</v>
      </c>
      <c r="L27" s="18"/>
      <c r="M27" s="12"/>
    </row>
    <row r="28" spans="1:13" ht="36.75" customHeight="1" x14ac:dyDescent="0.4">
      <c r="A28" s="201">
        <v>19</v>
      </c>
      <c r="B28" s="202" t="s">
        <v>254</v>
      </c>
      <c r="C28" s="364">
        <f>C86</f>
        <v>3</v>
      </c>
      <c r="D28" s="364">
        <f t="shared" si="19"/>
        <v>300</v>
      </c>
      <c r="E28" s="364">
        <f t="shared" si="19"/>
        <v>0</v>
      </c>
      <c r="F28" s="364">
        <f t="shared" si="19"/>
        <v>0</v>
      </c>
      <c r="G28" s="364">
        <f t="shared" si="19"/>
        <v>0</v>
      </c>
      <c r="H28" s="364">
        <f t="shared" si="19"/>
        <v>0</v>
      </c>
      <c r="I28" s="364">
        <f t="shared" si="19"/>
        <v>0</v>
      </c>
      <c r="J28" s="364">
        <f t="shared" si="19"/>
        <v>0</v>
      </c>
      <c r="K28" s="364">
        <f t="shared" si="19"/>
        <v>0</v>
      </c>
      <c r="L28" s="18"/>
      <c r="M28" s="12"/>
    </row>
    <row r="29" spans="1:13" ht="36.75" customHeight="1" x14ac:dyDescent="0.4">
      <c r="A29" s="201">
        <v>20</v>
      </c>
      <c r="B29" s="202" t="s">
        <v>245</v>
      </c>
      <c r="C29" s="364">
        <f>C88</f>
        <v>4</v>
      </c>
      <c r="D29" s="364">
        <f t="shared" ref="D29:K29" si="20">D88</f>
        <v>400</v>
      </c>
      <c r="E29" s="364">
        <f t="shared" si="20"/>
        <v>0</v>
      </c>
      <c r="F29" s="47">
        <f t="shared" si="20"/>
        <v>0</v>
      </c>
      <c r="G29" s="47">
        <f t="shared" si="20"/>
        <v>0</v>
      </c>
      <c r="H29" s="47">
        <f t="shared" si="20"/>
        <v>0</v>
      </c>
      <c r="I29" s="47">
        <f t="shared" si="20"/>
        <v>0</v>
      </c>
      <c r="J29" s="47">
        <f t="shared" si="20"/>
        <v>0</v>
      </c>
      <c r="K29" s="47">
        <f t="shared" si="20"/>
        <v>0</v>
      </c>
      <c r="L29" s="18"/>
      <c r="M29" s="12"/>
    </row>
    <row r="30" spans="1:13" ht="36.75" customHeight="1" x14ac:dyDescent="0.4">
      <c r="A30" s="201">
        <v>21</v>
      </c>
      <c r="B30" s="202" t="s">
        <v>246</v>
      </c>
      <c r="C30" s="364">
        <f>C93</f>
        <v>0</v>
      </c>
      <c r="D30" s="364">
        <f t="shared" ref="D30:K30" si="21">D93</f>
        <v>0</v>
      </c>
      <c r="E30" s="364">
        <f t="shared" si="21"/>
        <v>0</v>
      </c>
      <c r="F30" s="47">
        <f t="shared" si="21"/>
        <v>0</v>
      </c>
      <c r="G30" s="47">
        <f t="shared" si="21"/>
        <v>0</v>
      </c>
      <c r="H30" s="47">
        <f t="shared" si="21"/>
        <v>0</v>
      </c>
      <c r="I30" s="47">
        <f t="shared" si="21"/>
        <v>0</v>
      </c>
      <c r="J30" s="47">
        <f t="shared" si="21"/>
        <v>0</v>
      </c>
      <c r="K30" s="47">
        <f t="shared" si="21"/>
        <v>0</v>
      </c>
      <c r="L30" s="18"/>
      <c r="M30" s="12"/>
    </row>
    <row r="31" spans="1:13" ht="36.75" customHeight="1" x14ac:dyDescent="0.4">
      <c r="A31" s="201">
        <v>22</v>
      </c>
      <c r="B31" s="202" t="s">
        <v>248</v>
      </c>
      <c r="C31" s="364">
        <f>C87</f>
        <v>4</v>
      </c>
      <c r="D31" s="364">
        <f t="shared" ref="D31:K31" si="22">D87</f>
        <v>400</v>
      </c>
      <c r="E31" s="364">
        <f t="shared" si="22"/>
        <v>0</v>
      </c>
      <c r="F31" s="47">
        <f t="shared" si="22"/>
        <v>0</v>
      </c>
      <c r="G31" s="47">
        <f t="shared" si="22"/>
        <v>0</v>
      </c>
      <c r="H31" s="47">
        <f t="shared" si="22"/>
        <v>0</v>
      </c>
      <c r="I31" s="47">
        <f t="shared" si="22"/>
        <v>0</v>
      </c>
      <c r="J31" s="47">
        <f t="shared" si="22"/>
        <v>0</v>
      </c>
      <c r="K31" s="47">
        <f t="shared" si="22"/>
        <v>0</v>
      </c>
      <c r="L31" s="18"/>
      <c r="M31" s="12"/>
    </row>
    <row r="32" spans="1:13" ht="36.75" customHeight="1" x14ac:dyDescent="0.4">
      <c r="A32" s="201">
        <v>23</v>
      </c>
      <c r="B32" s="202" t="s">
        <v>390</v>
      </c>
      <c r="C32" s="364">
        <f>C94</f>
        <v>0</v>
      </c>
      <c r="D32" s="364">
        <f t="shared" ref="D32:K32" si="23">D94</f>
        <v>0</v>
      </c>
      <c r="E32" s="364">
        <f t="shared" si="23"/>
        <v>0</v>
      </c>
      <c r="F32" s="47">
        <f t="shared" si="23"/>
        <v>0</v>
      </c>
      <c r="G32" s="47">
        <f t="shared" si="23"/>
        <v>0</v>
      </c>
      <c r="H32" s="47">
        <f t="shared" si="23"/>
        <v>0</v>
      </c>
      <c r="I32" s="47">
        <f t="shared" si="23"/>
        <v>0</v>
      </c>
      <c r="J32" s="47">
        <f t="shared" si="23"/>
        <v>0</v>
      </c>
      <c r="K32" s="47">
        <f t="shared" si="23"/>
        <v>0</v>
      </c>
      <c r="L32" s="18"/>
      <c r="M32" s="12"/>
    </row>
    <row r="33" spans="1:13" ht="36.75" customHeight="1" x14ac:dyDescent="0.4">
      <c r="A33" s="201">
        <v>24</v>
      </c>
      <c r="B33" s="202" t="s">
        <v>250</v>
      </c>
      <c r="C33" s="364">
        <f>SUM(C83:C84)</f>
        <v>4</v>
      </c>
      <c r="D33" s="364">
        <f t="shared" ref="D33:K33" si="24">SUM(D83:D84)</f>
        <v>400</v>
      </c>
      <c r="E33" s="364">
        <f t="shared" si="24"/>
        <v>0</v>
      </c>
      <c r="F33" s="47">
        <f t="shared" si="24"/>
        <v>0</v>
      </c>
      <c r="G33" s="47">
        <f t="shared" si="24"/>
        <v>0</v>
      </c>
      <c r="H33" s="47">
        <f t="shared" si="24"/>
        <v>0</v>
      </c>
      <c r="I33" s="47">
        <f t="shared" si="24"/>
        <v>0</v>
      </c>
      <c r="J33" s="47">
        <f t="shared" si="24"/>
        <v>0</v>
      </c>
      <c r="K33" s="47">
        <f t="shared" si="24"/>
        <v>0</v>
      </c>
      <c r="L33" s="18"/>
      <c r="M33" s="12"/>
    </row>
    <row r="34" spans="1:13" ht="36.75" customHeight="1" x14ac:dyDescent="0.4">
      <c r="A34" s="201">
        <v>25</v>
      </c>
      <c r="B34" s="202" t="s">
        <v>251</v>
      </c>
      <c r="C34" s="364">
        <f>C90</f>
        <v>22</v>
      </c>
      <c r="D34" s="364">
        <f t="shared" ref="D34:K34" si="25">D90</f>
        <v>2200</v>
      </c>
      <c r="E34" s="364">
        <f t="shared" si="25"/>
        <v>0</v>
      </c>
      <c r="F34" s="47">
        <f t="shared" si="25"/>
        <v>0</v>
      </c>
      <c r="G34" s="47">
        <f t="shared" si="25"/>
        <v>0</v>
      </c>
      <c r="H34" s="47">
        <f t="shared" si="25"/>
        <v>0</v>
      </c>
      <c r="I34" s="47">
        <f t="shared" si="25"/>
        <v>0</v>
      </c>
      <c r="J34" s="47">
        <f t="shared" si="25"/>
        <v>0</v>
      </c>
      <c r="K34" s="47">
        <f t="shared" si="25"/>
        <v>0</v>
      </c>
      <c r="L34" s="18"/>
      <c r="M34" s="12"/>
    </row>
    <row r="35" spans="1:13" ht="36.75" customHeight="1" x14ac:dyDescent="0.4">
      <c r="A35" s="201">
        <v>26</v>
      </c>
      <c r="B35" s="202" t="s">
        <v>252</v>
      </c>
      <c r="C35" s="364">
        <f>C91</f>
        <v>0</v>
      </c>
      <c r="D35" s="364">
        <f t="shared" ref="D35:K35" si="26">D91</f>
        <v>0</v>
      </c>
      <c r="E35" s="364">
        <f t="shared" si="26"/>
        <v>0</v>
      </c>
      <c r="F35" s="47">
        <f t="shared" si="26"/>
        <v>0</v>
      </c>
      <c r="G35" s="47">
        <f t="shared" si="26"/>
        <v>0</v>
      </c>
      <c r="H35" s="47">
        <f t="shared" si="26"/>
        <v>0</v>
      </c>
      <c r="I35" s="47">
        <f t="shared" si="26"/>
        <v>0</v>
      </c>
      <c r="J35" s="47">
        <f t="shared" si="26"/>
        <v>0</v>
      </c>
      <c r="K35" s="47">
        <f t="shared" si="26"/>
        <v>0</v>
      </c>
      <c r="L35" s="18"/>
      <c r="M35" s="12"/>
    </row>
    <row r="36" spans="1:13" ht="36.75" customHeight="1" x14ac:dyDescent="0.4">
      <c r="A36" s="201">
        <v>27</v>
      </c>
      <c r="B36" s="202" t="s">
        <v>253</v>
      </c>
      <c r="C36" s="364">
        <f>C89</f>
        <v>27</v>
      </c>
      <c r="D36" s="364">
        <f t="shared" ref="D36:K36" si="27">D89</f>
        <v>2700</v>
      </c>
      <c r="E36" s="364">
        <f t="shared" si="27"/>
        <v>0</v>
      </c>
      <c r="F36" s="47">
        <f t="shared" si="27"/>
        <v>0</v>
      </c>
      <c r="G36" s="47">
        <f t="shared" si="27"/>
        <v>0</v>
      </c>
      <c r="H36" s="47">
        <f t="shared" si="27"/>
        <v>0</v>
      </c>
      <c r="I36" s="47">
        <f t="shared" si="27"/>
        <v>0</v>
      </c>
      <c r="J36" s="47">
        <f t="shared" si="27"/>
        <v>0</v>
      </c>
      <c r="K36" s="47">
        <f t="shared" si="27"/>
        <v>0</v>
      </c>
      <c r="L36" s="18"/>
      <c r="M36" s="12"/>
    </row>
    <row r="37" spans="1:13" ht="36.75" customHeight="1" x14ac:dyDescent="0.4">
      <c r="A37" s="201">
        <v>28</v>
      </c>
      <c r="B37" s="202" t="s">
        <v>255</v>
      </c>
      <c r="C37" s="364">
        <f>C92</f>
        <v>0</v>
      </c>
      <c r="D37" s="364">
        <f t="shared" ref="D37:K37" si="28">D92</f>
        <v>0</v>
      </c>
      <c r="E37" s="364">
        <f t="shared" si="28"/>
        <v>0</v>
      </c>
      <c r="F37" s="364">
        <f t="shared" si="28"/>
        <v>0</v>
      </c>
      <c r="G37" s="364">
        <f t="shared" si="28"/>
        <v>0</v>
      </c>
      <c r="H37" s="364">
        <f t="shared" si="28"/>
        <v>0</v>
      </c>
      <c r="I37" s="364">
        <f t="shared" si="28"/>
        <v>0</v>
      </c>
      <c r="J37" s="364">
        <f t="shared" si="28"/>
        <v>0</v>
      </c>
      <c r="K37" s="364">
        <f t="shared" si="28"/>
        <v>0</v>
      </c>
      <c r="L37" s="18"/>
      <c r="M37" s="12"/>
    </row>
    <row r="38" spans="1:13" ht="36.75" customHeight="1" x14ac:dyDescent="0.4">
      <c r="A38" s="201">
        <v>29</v>
      </c>
      <c r="B38" s="202" t="s">
        <v>310</v>
      </c>
      <c r="C38" s="364">
        <f>C95</f>
        <v>0</v>
      </c>
      <c r="D38" s="364">
        <f t="shared" ref="D38:K38" si="29">D95</f>
        <v>0</v>
      </c>
      <c r="E38" s="364">
        <f t="shared" si="29"/>
        <v>0</v>
      </c>
      <c r="F38" s="284">
        <f t="shared" si="29"/>
        <v>0</v>
      </c>
      <c r="G38" s="284">
        <f t="shared" si="29"/>
        <v>0</v>
      </c>
      <c r="H38" s="284">
        <f t="shared" si="29"/>
        <v>0</v>
      </c>
      <c r="I38" s="284">
        <f t="shared" si="29"/>
        <v>0</v>
      </c>
      <c r="J38" s="284">
        <f t="shared" si="29"/>
        <v>0</v>
      </c>
      <c r="K38" s="284">
        <f t="shared" si="29"/>
        <v>0</v>
      </c>
      <c r="L38" s="18"/>
      <c r="M38" s="12"/>
    </row>
    <row r="39" spans="1:13" ht="36.75" customHeight="1" x14ac:dyDescent="0.4">
      <c r="A39" s="201">
        <v>30</v>
      </c>
      <c r="B39" s="202" t="s">
        <v>256</v>
      </c>
      <c r="C39" s="364">
        <f>C96</f>
        <v>0</v>
      </c>
      <c r="D39" s="364">
        <f t="shared" ref="D39:K39" si="30">D96</f>
        <v>0</v>
      </c>
      <c r="E39" s="364">
        <f t="shared" si="30"/>
        <v>0</v>
      </c>
      <c r="F39" s="47">
        <f t="shared" si="30"/>
        <v>0</v>
      </c>
      <c r="G39" s="47">
        <f t="shared" si="30"/>
        <v>0</v>
      </c>
      <c r="H39" s="47">
        <f t="shared" si="30"/>
        <v>0</v>
      </c>
      <c r="I39" s="47">
        <f t="shared" si="30"/>
        <v>0</v>
      </c>
      <c r="J39" s="47">
        <f t="shared" si="30"/>
        <v>0</v>
      </c>
      <c r="K39" s="47">
        <f t="shared" si="30"/>
        <v>0</v>
      </c>
      <c r="L39" s="18"/>
      <c r="M39" s="12"/>
    </row>
    <row r="40" spans="1:13" ht="36.75" customHeight="1" x14ac:dyDescent="0.4">
      <c r="A40" s="201"/>
      <c r="B40" s="203" t="s">
        <v>261</v>
      </c>
      <c r="C40" s="364">
        <f t="shared" ref="C40:K40" si="31">SUM(C27:C39)</f>
        <v>68</v>
      </c>
      <c r="D40" s="364">
        <f t="shared" si="31"/>
        <v>6800</v>
      </c>
      <c r="E40" s="364">
        <f t="shared" si="31"/>
        <v>0</v>
      </c>
      <c r="F40" s="47">
        <f t="shared" si="31"/>
        <v>0</v>
      </c>
      <c r="G40" s="47">
        <f t="shared" si="31"/>
        <v>0</v>
      </c>
      <c r="H40" s="47">
        <f t="shared" si="31"/>
        <v>0</v>
      </c>
      <c r="I40" s="47">
        <f t="shared" si="31"/>
        <v>0</v>
      </c>
      <c r="J40" s="47">
        <f t="shared" si="31"/>
        <v>0</v>
      </c>
      <c r="K40" s="47">
        <f t="shared" si="31"/>
        <v>0</v>
      </c>
      <c r="L40" s="18"/>
      <c r="M40" s="12"/>
    </row>
    <row r="41" spans="1:13" ht="36.75" customHeight="1" x14ac:dyDescent="0.4">
      <c r="A41" s="201"/>
      <c r="B41" s="202"/>
      <c r="C41" s="364"/>
      <c r="D41" s="364"/>
      <c r="E41" s="364"/>
      <c r="F41" s="47"/>
      <c r="G41" s="47"/>
      <c r="H41" s="47"/>
      <c r="I41" s="47"/>
      <c r="J41" s="47"/>
      <c r="K41" s="47"/>
      <c r="L41" s="18"/>
      <c r="M41" s="12"/>
    </row>
    <row r="42" spans="1:13" ht="36.75" customHeight="1" x14ac:dyDescent="0.4">
      <c r="A42" s="201"/>
      <c r="B42" s="201" t="s">
        <v>157</v>
      </c>
      <c r="C42" s="364">
        <f t="shared" ref="C42:K42" si="32">C23+C25+C40</f>
        <v>117</v>
      </c>
      <c r="D42" s="364">
        <f t="shared" si="32"/>
        <v>11700</v>
      </c>
      <c r="E42" s="364">
        <f t="shared" si="32"/>
        <v>0</v>
      </c>
      <c r="F42" s="285">
        <f t="shared" si="32"/>
        <v>0</v>
      </c>
      <c r="G42" s="285">
        <f t="shared" si="32"/>
        <v>0</v>
      </c>
      <c r="H42" s="285">
        <f t="shared" si="32"/>
        <v>0</v>
      </c>
      <c r="I42" s="285">
        <f t="shared" si="32"/>
        <v>0</v>
      </c>
      <c r="J42" s="285">
        <f t="shared" si="32"/>
        <v>0</v>
      </c>
      <c r="K42" s="285">
        <f t="shared" si="32"/>
        <v>0</v>
      </c>
      <c r="L42" s="18"/>
      <c r="M42" s="12"/>
    </row>
    <row r="43" spans="1:13" ht="36.75" hidden="1" customHeight="1" x14ac:dyDescent="0.4">
      <c r="A43" s="137"/>
      <c r="B43" s="214"/>
      <c r="C43" s="364"/>
      <c r="D43" s="364"/>
      <c r="E43" s="366"/>
      <c r="F43" s="47"/>
      <c r="G43" s="47"/>
      <c r="H43" s="47"/>
      <c r="I43" s="47"/>
      <c r="J43" s="47"/>
      <c r="K43" s="47"/>
      <c r="L43" s="18"/>
      <c r="M43" s="12"/>
    </row>
    <row r="44" spans="1:13" ht="36.75" hidden="1" customHeight="1" x14ac:dyDescent="0.4">
      <c r="A44" s="137"/>
      <c r="B44" s="214"/>
      <c r="C44" s="364"/>
      <c r="D44" s="364"/>
      <c r="E44" s="366"/>
      <c r="F44" s="47"/>
      <c r="G44" s="47"/>
      <c r="H44" s="47"/>
      <c r="I44" s="47"/>
      <c r="J44" s="47"/>
      <c r="K44" s="47"/>
      <c r="L44" s="18"/>
      <c r="M44" s="12"/>
    </row>
    <row r="45" spans="1:13" ht="116.25" hidden="1" customHeight="1" x14ac:dyDescent="0.4">
      <c r="A45" s="177" t="s">
        <v>2</v>
      </c>
      <c r="B45" s="177" t="s">
        <v>44</v>
      </c>
      <c r="C45" s="368" t="s">
        <v>45</v>
      </c>
      <c r="D45" s="368"/>
      <c r="E45" s="1029" t="s">
        <v>163</v>
      </c>
      <c r="F45" s="178" t="s">
        <v>46</v>
      </c>
      <c r="G45" s="178"/>
      <c r="H45" s="178" t="s">
        <v>47</v>
      </c>
      <c r="I45" s="178"/>
      <c r="J45" s="177" t="s">
        <v>49</v>
      </c>
      <c r="K45" s="177" t="s">
        <v>50</v>
      </c>
      <c r="L45" s="18"/>
      <c r="M45" s="12"/>
    </row>
    <row r="46" spans="1:13" ht="36.75" hidden="1" customHeight="1" x14ac:dyDescent="0.4">
      <c r="A46" s="137"/>
      <c r="B46" s="137"/>
      <c r="C46" s="364" t="s">
        <v>11</v>
      </c>
      <c r="D46" s="364" t="s">
        <v>8</v>
      </c>
      <c r="E46" s="1030"/>
      <c r="F46" s="47" t="s">
        <v>11</v>
      </c>
      <c r="G46" s="47" t="s">
        <v>12</v>
      </c>
      <c r="H46" s="47" t="s">
        <v>11</v>
      </c>
      <c r="I46" s="47" t="s">
        <v>12</v>
      </c>
      <c r="J46" s="47"/>
      <c r="K46" s="47"/>
      <c r="L46" s="18"/>
      <c r="M46" s="12"/>
    </row>
    <row r="47" spans="1:13" ht="36.75" hidden="1" customHeight="1" x14ac:dyDescent="0.4">
      <c r="A47" s="200">
        <v>1</v>
      </c>
      <c r="B47" s="782" t="s">
        <v>372</v>
      </c>
      <c r="C47" s="179">
        <v>6</v>
      </c>
      <c r="D47" s="179">
        <v>600</v>
      </c>
      <c r="E47" s="364"/>
      <c r="F47" s="47"/>
      <c r="G47" s="47"/>
      <c r="H47" s="47"/>
      <c r="I47" s="47"/>
      <c r="J47" s="47"/>
      <c r="K47" s="47"/>
      <c r="L47" s="18"/>
      <c r="M47" s="12"/>
    </row>
    <row r="48" spans="1:13" ht="36.75" hidden="1" customHeight="1" x14ac:dyDescent="0.4">
      <c r="A48" s="129">
        <v>2</v>
      </c>
      <c r="B48" s="782" t="s">
        <v>373</v>
      </c>
      <c r="C48" s="179">
        <v>0</v>
      </c>
      <c r="D48" s="179">
        <v>0</v>
      </c>
      <c r="E48" s="364"/>
      <c r="F48" s="47"/>
      <c r="G48" s="47"/>
      <c r="H48" s="47"/>
      <c r="I48" s="47"/>
      <c r="J48" s="47"/>
      <c r="K48" s="47"/>
      <c r="L48" s="18"/>
      <c r="M48" s="12"/>
    </row>
    <row r="49" spans="1:256" ht="36.75" hidden="1" customHeight="1" x14ac:dyDescent="0.4">
      <c r="A49" s="129">
        <v>3</v>
      </c>
      <c r="B49" s="782" t="s">
        <v>374</v>
      </c>
      <c r="C49" s="179">
        <v>0</v>
      </c>
      <c r="D49" s="179">
        <v>0</v>
      </c>
      <c r="E49" s="364"/>
      <c r="F49" s="47"/>
      <c r="G49" s="47"/>
      <c r="H49" s="47"/>
      <c r="I49" s="47"/>
      <c r="J49" s="47"/>
      <c r="K49" s="47"/>
      <c r="L49" s="18"/>
      <c r="M49" s="12"/>
    </row>
    <row r="50" spans="1:256" ht="36.75" hidden="1" customHeight="1" x14ac:dyDescent="0.4">
      <c r="A50" s="129">
        <v>4</v>
      </c>
      <c r="B50" s="782" t="s">
        <v>375</v>
      </c>
      <c r="C50" s="179">
        <v>0</v>
      </c>
      <c r="D50" s="179">
        <v>0</v>
      </c>
      <c r="E50" s="364"/>
      <c r="F50" s="47"/>
      <c r="G50" s="47"/>
      <c r="H50" s="47"/>
      <c r="I50" s="47"/>
      <c r="J50" s="47"/>
      <c r="K50" s="47"/>
      <c r="L50" s="18"/>
      <c r="M50" s="12"/>
    </row>
    <row r="51" spans="1:256" ht="36.75" hidden="1" customHeight="1" x14ac:dyDescent="0.4">
      <c r="A51" s="129">
        <v>5</v>
      </c>
      <c r="B51" s="782" t="s">
        <v>376</v>
      </c>
      <c r="C51" s="179">
        <v>0</v>
      </c>
      <c r="D51" s="179">
        <v>0</v>
      </c>
      <c r="E51" s="364"/>
      <c r="F51" s="47"/>
      <c r="G51" s="47"/>
      <c r="H51" s="47"/>
      <c r="I51" s="47"/>
      <c r="J51" s="47"/>
      <c r="K51" s="47"/>
      <c r="L51" s="18"/>
      <c r="M51" s="12"/>
    </row>
    <row r="52" spans="1:256" ht="36.75" hidden="1" customHeight="1" x14ac:dyDescent="0.4">
      <c r="A52" s="129">
        <v>6</v>
      </c>
      <c r="B52" s="782" t="s">
        <v>377</v>
      </c>
      <c r="C52" s="179">
        <v>0</v>
      </c>
      <c r="D52" s="179">
        <v>0</v>
      </c>
      <c r="E52" s="364"/>
      <c r="F52" s="47"/>
      <c r="G52" s="47"/>
      <c r="H52" s="47"/>
      <c r="I52" s="47"/>
      <c r="J52" s="47"/>
      <c r="K52" s="47"/>
      <c r="L52" s="18"/>
      <c r="M52" s="12"/>
    </row>
    <row r="53" spans="1:256" ht="36.75" hidden="1" customHeight="1" x14ac:dyDescent="0.4">
      <c r="A53" s="129">
        <v>7</v>
      </c>
      <c r="B53" s="782" t="s">
        <v>378</v>
      </c>
      <c r="C53" s="179">
        <v>0</v>
      </c>
      <c r="D53" s="179">
        <v>0</v>
      </c>
      <c r="E53" s="364"/>
      <c r="F53" s="47"/>
      <c r="G53" s="47"/>
      <c r="H53" s="47"/>
      <c r="I53" s="47"/>
      <c r="J53" s="47"/>
      <c r="K53" s="47"/>
      <c r="L53" s="18"/>
      <c r="M53" s="12"/>
    </row>
    <row r="54" spans="1:256" ht="36.75" hidden="1" customHeight="1" x14ac:dyDescent="0.4">
      <c r="A54" s="129">
        <v>8</v>
      </c>
      <c r="B54" s="782" t="s">
        <v>379</v>
      </c>
      <c r="C54" s="179">
        <v>0</v>
      </c>
      <c r="D54" s="179">
        <v>0</v>
      </c>
      <c r="E54" s="364"/>
      <c r="F54" s="364"/>
      <c r="G54" s="364"/>
      <c r="H54" s="364"/>
      <c r="I54" s="364"/>
      <c r="J54" s="364"/>
      <c r="K54" s="364"/>
      <c r="L54" s="18"/>
      <c r="M54" s="12"/>
    </row>
    <row r="55" spans="1:256" ht="36.75" hidden="1" customHeight="1" x14ac:dyDescent="0.4">
      <c r="A55" s="129">
        <v>9</v>
      </c>
      <c r="B55" s="782" t="s">
        <v>380</v>
      </c>
      <c r="C55" s="179">
        <v>0</v>
      </c>
      <c r="D55" s="179">
        <v>0</v>
      </c>
      <c r="E55" s="364"/>
      <c r="F55" s="364"/>
      <c r="G55" s="364"/>
      <c r="H55" s="364"/>
      <c r="I55" s="364"/>
      <c r="J55" s="364"/>
      <c r="K55" s="364"/>
      <c r="L55" s="18"/>
      <c r="M55" s="12"/>
    </row>
    <row r="56" spans="1:256" ht="36.75" hidden="1" customHeight="1" x14ac:dyDescent="0.4">
      <c r="A56" s="129">
        <v>10</v>
      </c>
      <c r="B56" s="782" t="s">
        <v>381</v>
      </c>
      <c r="C56" s="179">
        <v>6</v>
      </c>
      <c r="D56" s="179">
        <v>600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0</v>
      </c>
      <c r="K56" s="179">
        <v>0</v>
      </c>
      <c r="L56" s="18"/>
      <c r="M56" s="12"/>
    </row>
    <row r="57" spans="1:256" ht="36.75" hidden="1" customHeight="1" x14ac:dyDescent="0.4">
      <c r="A57" s="249" t="s">
        <v>200</v>
      </c>
      <c r="B57" s="250"/>
      <c r="C57" s="179">
        <f>SUM(C47:C56)</f>
        <v>12</v>
      </c>
      <c r="D57" s="179">
        <f>SUM(D47:D56)</f>
        <v>1200</v>
      </c>
      <c r="E57" s="179">
        <f t="shared" ref="E57:K57" si="33">SUM(E48:E56)</f>
        <v>0</v>
      </c>
      <c r="F57" s="179">
        <f t="shared" si="33"/>
        <v>0</v>
      </c>
      <c r="G57" s="179">
        <f t="shared" si="33"/>
        <v>0</v>
      </c>
      <c r="H57" s="179">
        <f t="shared" si="33"/>
        <v>0</v>
      </c>
      <c r="I57" s="179">
        <f t="shared" si="33"/>
        <v>0</v>
      </c>
      <c r="J57" s="179">
        <f t="shared" si="33"/>
        <v>0</v>
      </c>
      <c r="K57" s="179">
        <f t="shared" si="33"/>
        <v>0</v>
      </c>
      <c r="L57" s="18"/>
      <c r="M57" s="12"/>
    </row>
    <row r="58" spans="1:256" ht="36.75" hidden="1" customHeight="1" x14ac:dyDescent="0.4">
      <c r="A58" s="131">
        <v>11</v>
      </c>
      <c r="B58" s="142" t="s">
        <v>143</v>
      </c>
      <c r="C58" s="179">
        <v>0</v>
      </c>
      <c r="D58" s="179">
        <v>0</v>
      </c>
      <c r="E58" s="364"/>
      <c r="F58" s="47"/>
      <c r="G58" s="47"/>
      <c r="H58" s="47"/>
      <c r="I58" s="47"/>
      <c r="J58" s="47"/>
      <c r="K58" s="47"/>
      <c r="L58" s="18"/>
      <c r="M58" s="12"/>
    </row>
    <row r="59" spans="1:256" ht="36.75" hidden="1" customHeight="1" x14ac:dyDescent="0.4">
      <c r="A59" s="131">
        <v>12</v>
      </c>
      <c r="B59" s="142" t="s">
        <v>144</v>
      </c>
      <c r="C59" s="179">
        <v>0</v>
      </c>
      <c r="D59" s="179">
        <v>0</v>
      </c>
      <c r="E59" s="364"/>
      <c r="F59" s="47"/>
      <c r="G59" s="47"/>
      <c r="H59" s="47"/>
      <c r="I59" s="47"/>
      <c r="J59" s="47"/>
      <c r="K59" s="47"/>
      <c r="L59" s="27"/>
      <c r="M59" s="1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36.75" hidden="1" customHeight="1" x14ac:dyDescent="0.4">
      <c r="A60" s="228">
        <v>13</v>
      </c>
      <c r="B60" s="142" t="s">
        <v>196</v>
      </c>
      <c r="C60" s="179">
        <v>0</v>
      </c>
      <c r="D60" s="179">
        <v>0</v>
      </c>
      <c r="E60" s="364"/>
      <c r="F60" s="47"/>
      <c r="G60" s="47"/>
      <c r="H60" s="47"/>
      <c r="I60" s="47"/>
      <c r="J60" s="47"/>
      <c r="K60" s="47"/>
      <c r="L60" s="18"/>
    </row>
    <row r="61" spans="1:256" ht="36.75" hidden="1" customHeight="1" x14ac:dyDescent="0.4">
      <c r="A61" s="131">
        <v>14</v>
      </c>
      <c r="B61" s="141" t="s">
        <v>142</v>
      </c>
      <c r="C61" s="179">
        <v>0</v>
      </c>
      <c r="D61" s="179">
        <v>0</v>
      </c>
      <c r="E61" s="364"/>
      <c r="F61" s="47"/>
      <c r="G61" s="47"/>
      <c r="H61" s="47"/>
      <c r="I61" s="47"/>
      <c r="J61" s="47"/>
      <c r="K61" s="47"/>
      <c r="L61" s="18"/>
    </row>
    <row r="62" spans="1:256" ht="36.75" hidden="1" customHeight="1" x14ac:dyDescent="0.4">
      <c r="A62" s="131">
        <v>15</v>
      </c>
      <c r="B62" s="141" t="s">
        <v>227</v>
      </c>
      <c r="C62" s="179">
        <v>3</v>
      </c>
      <c r="D62" s="179">
        <v>300</v>
      </c>
      <c r="E62" s="364"/>
      <c r="F62" s="47"/>
      <c r="G62" s="47"/>
      <c r="H62" s="47"/>
      <c r="I62" s="47"/>
      <c r="J62" s="47"/>
      <c r="K62" s="47"/>
      <c r="L62" s="18"/>
    </row>
    <row r="63" spans="1:256" ht="36.75" hidden="1" customHeight="1" x14ac:dyDescent="0.4">
      <c r="A63" s="228">
        <v>16</v>
      </c>
      <c r="B63" s="141" t="s">
        <v>304</v>
      </c>
      <c r="C63" s="179">
        <v>0</v>
      </c>
      <c r="D63" s="179">
        <v>0</v>
      </c>
      <c r="E63" s="364"/>
      <c r="F63" s="364"/>
      <c r="G63" s="364"/>
      <c r="H63" s="364"/>
      <c r="I63" s="364"/>
      <c r="J63" s="364"/>
      <c r="K63" s="364"/>
      <c r="L63" s="18"/>
    </row>
    <row r="64" spans="1:256" ht="36.75" hidden="1" customHeight="1" x14ac:dyDescent="0.4">
      <c r="A64" s="131">
        <v>17</v>
      </c>
      <c r="B64" s="142" t="s">
        <v>213</v>
      </c>
      <c r="C64" s="179">
        <v>0</v>
      </c>
      <c r="D64" s="179">
        <v>0</v>
      </c>
      <c r="E64" s="364"/>
      <c r="F64" s="47"/>
      <c r="G64" s="47"/>
      <c r="H64" s="47"/>
      <c r="I64" s="47"/>
      <c r="J64" s="47"/>
      <c r="K64" s="47"/>
      <c r="L64" s="18"/>
    </row>
    <row r="65" spans="1:12" ht="36.75" hidden="1" customHeight="1" x14ac:dyDescent="0.4">
      <c r="A65" s="131">
        <v>18</v>
      </c>
      <c r="B65" s="141" t="s">
        <v>229</v>
      </c>
      <c r="C65" s="179">
        <v>0</v>
      </c>
      <c r="D65" s="179">
        <v>0</v>
      </c>
      <c r="E65" s="364"/>
      <c r="F65" s="47"/>
      <c r="G65" s="47"/>
      <c r="H65" s="47"/>
      <c r="I65" s="47"/>
      <c r="J65" s="47"/>
      <c r="K65" s="47"/>
      <c r="L65" s="18"/>
    </row>
    <row r="66" spans="1:12" ht="36.75" hidden="1" customHeight="1" x14ac:dyDescent="0.4">
      <c r="A66" s="228">
        <v>19</v>
      </c>
      <c r="B66" s="246" t="s">
        <v>228</v>
      </c>
      <c r="C66" s="179">
        <v>4</v>
      </c>
      <c r="D66" s="179">
        <v>400</v>
      </c>
      <c r="E66" s="364"/>
      <c r="F66" s="47"/>
      <c r="G66" s="47"/>
      <c r="H66" s="47"/>
      <c r="I66" s="47"/>
      <c r="J66" s="47"/>
      <c r="K66" s="47"/>
      <c r="L66" s="18"/>
    </row>
    <row r="67" spans="1:12" ht="36.75" hidden="1" customHeight="1" x14ac:dyDescent="0.4">
      <c r="A67" s="131">
        <v>20</v>
      </c>
      <c r="B67" s="141" t="s">
        <v>97</v>
      </c>
      <c r="C67" s="179">
        <v>0</v>
      </c>
      <c r="D67" s="179">
        <v>0</v>
      </c>
      <c r="E67" s="364"/>
      <c r="F67" s="47"/>
      <c r="G67" s="47"/>
      <c r="H67" s="47"/>
      <c r="I67" s="47"/>
      <c r="J67" s="47"/>
      <c r="K67" s="47"/>
      <c r="L67" s="18"/>
    </row>
    <row r="68" spans="1:12" ht="36.75" hidden="1" customHeight="1" x14ac:dyDescent="0.4">
      <c r="A68" s="131">
        <v>21</v>
      </c>
      <c r="B68" s="142" t="s">
        <v>179</v>
      </c>
      <c r="C68" s="179">
        <v>0</v>
      </c>
      <c r="D68" s="179">
        <v>0</v>
      </c>
      <c r="E68" s="364"/>
      <c r="F68" s="47"/>
      <c r="G68" s="47"/>
      <c r="H68" s="47"/>
      <c r="I68" s="47"/>
      <c r="J68" s="47"/>
      <c r="K68" s="47"/>
      <c r="L68" s="18"/>
    </row>
    <row r="69" spans="1:12" ht="36.75" hidden="1" customHeight="1" x14ac:dyDescent="0.4">
      <c r="A69" s="228">
        <v>22</v>
      </c>
      <c r="B69" s="142" t="s">
        <v>145</v>
      </c>
      <c r="C69" s="179">
        <v>8</v>
      </c>
      <c r="D69" s="179">
        <v>800</v>
      </c>
      <c r="E69" s="364"/>
      <c r="F69" s="47"/>
      <c r="G69" s="47"/>
      <c r="H69" s="47"/>
      <c r="I69" s="47"/>
      <c r="J69" s="47"/>
      <c r="K69" s="47"/>
      <c r="L69" s="18"/>
    </row>
    <row r="70" spans="1:12" ht="36.75" hidden="1" customHeight="1" x14ac:dyDescent="0.4">
      <c r="A70" s="131">
        <v>23</v>
      </c>
      <c r="B70" s="141" t="s">
        <v>173</v>
      </c>
      <c r="C70" s="179">
        <v>0</v>
      </c>
      <c r="D70" s="179">
        <v>0</v>
      </c>
      <c r="E70" s="364"/>
      <c r="F70" s="47"/>
      <c r="G70" s="47"/>
      <c r="H70" s="47"/>
      <c r="I70" s="47"/>
      <c r="J70" s="47"/>
      <c r="K70" s="47"/>
      <c r="L70" s="18"/>
    </row>
    <row r="71" spans="1:12" ht="36.75" hidden="1" customHeight="1" x14ac:dyDescent="0.4">
      <c r="A71" s="131">
        <v>24</v>
      </c>
      <c r="B71" s="142" t="s">
        <v>146</v>
      </c>
      <c r="C71" s="179">
        <v>0</v>
      </c>
      <c r="D71" s="179">
        <v>0</v>
      </c>
      <c r="E71" s="364"/>
      <c r="F71" s="47"/>
      <c r="G71" s="47"/>
      <c r="H71" s="47"/>
      <c r="I71" s="47"/>
      <c r="J71" s="47"/>
      <c r="K71" s="47"/>
      <c r="L71" s="9"/>
    </row>
    <row r="72" spans="1:12" ht="36.75" hidden="1" customHeight="1" x14ac:dyDescent="0.4">
      <c r="A72" s="228">
        <v>25</v>
      </c>
      <c r="B72" s="142" t="s">
        <v>148</v>
      </c>
      <c r="C72" s="179">
        <v>0</v>
      </c>
      <c r="D72" s="179">
        <v>0</v>
      </c>
      <c r="E72" s="364"/>
      <c r="F72" s="47"/>
      <c r="G72" s="47"/>
      <c r="H72" s="47"/>
      <c r="I72" s="47"/>
      <c r="J72" s="47"/>
      <c r="K72" s="47"/>
      <c r="L72" s="9"/>
    </row>
    <row r="73" spans="1:12" ht="36.75" hidden="1" customHeight="1" x14ac:dyDescent="0.4">
      <c r="A73" s="131">
        <v>26</v>
      </c>
      <c r="B73" s="142" t="s">
        <v>149</v>
      </c>
      <c r="C73" s="179">
        <v>0</v>
      </c>
      <c r="D73" s="179">
        <v>0</v>
      </c>
      <c r="E73" s="364"/>
      <c r="F73" s="47"/>
      <c r="G73" s="47"/>
      <c r="H73" s="47"/>
      <c r="I73" s="47"/>
      <c r="J73" s="47"/>
      <c r="K73" s="47"/>
      <c r="L73" s="5"/>
    </row>
    <row r="74" spans="1:12" ht="36.75" hidden="1" customHeight="1" x14ac:dyDescent="0.4">
      <c r="A74" s="131">
        <v>27</v>
      </c>
      <c r="B74" s="142" t="s">
        <v>319</v>
      </c>
      <c r="C74" s="179">
        <v>8</v>
      </c>
      <c r="D74" s="179">
        <v>800</v>
      </c>
      <c r="E74" s="364"/>
      <c r="F74" s="47"/>
      <c r="G74" s="47"/>
      <c r="H74" s="47"/>
      <c r="I74" s="47"/>
      <c r="J74" s="47"/>
      <c r="K74" s="47"/>
    </row>
    <row r="75" spans="1:12" ht="36.75" hidden="1" customHeight="1" x14ac:dyDescent="0.4">
      <c r="A75" s="228">
        <v>28</v>
      </c>
      <c r="B75" s="141" t="s">
        <v>174</v>
      </c>
      <c r="C75" s="179">
        <v>0</v>
      </c>
      <c r="D75" s="179">
        <v>0</v>
      </c>
      <c r="E75" s="364"/>
      <c r="F75" s="47"/>
      <c r="G75" s="47"/>
      <c r="H75" s="47"/>
      <c r="I75" s="47"/>
      <c r="J75" s="47"/>
      <c r="K75" s="47"/>
    </row>
    <row r="76" spans="1:12" ht="36.75" hidden="1" customHeight="1" x14ac:dyDescent="0.4">
      <c r="A76" s="131">
        <v>29</v>
      </c>
      <c r="B76" s="141" t="s">
        <v>387</v>
      </c>
      <c r="C76" s="179">
        <v>3</v>
      </c>
      <c r="D76" s="179">
        <v>300</v>
      </c>
      <c r="E76" s="364"/>
      <c r="F76" s="364"/>
      <c r="G76" s="364"/>
      <c r="H76" s="364"/>
      <c r="I76" s="364"/>
      <c r="J76" s="364"/>
      <c r="K76" s="364"/>
    </row>
    <row r="77" spans="1:12" ht="36.75" hidden="1" customHeight="1" x14ac:dyDescent="0.4">
      <c r="A77" s="131">
        <v>30</v>
      </c>
      <c r="B77" s="142" t="s">
        <v>151</v>
      </c>
      <c r="C77" s="179">
        <v>4</v>
      </c>
      <c r="D77" s="179">
        <v>400</v>
      </c>
      <c r="E77" s="364"/>
      <c r="F77" s="47"/>
      <c r="G77" s="47"/>
      <c r="H77" s="47"/>
      <c r="I77" s="47"/>
      <c r="J77" s="47"/>
      <c r="K77" s="47"/>
    </row>
    <row r="78" spans="1:12" ht="36.75" hidden="1" customHeight="1" x14ac:dyDescent="0.4">
      <c r="A78" s="131">
        <v>31</v>
      </c>
      <c r="B78" s="142" t="s">
        <v>226</v>
      </c>
      <c r="C78" s="179">
        <v>0</v>
      </c>
      <c r="D78" s="179">
        <v>0</v>
      </c>
      <c r="E78" s="364"/>
      <c r="F78" s="47"/>
      <c r="G78" s="47"/>
      <c r="H78" s="47"/>
      <c r="I78" s="47"/>
      <c r="J78" s="47"/>
      <c r="K78" s="47"/>
    </row>
    <row r="79" spans="1:12" ht="36.75" hidden="1" customHeight="1" x14ac:dyDescent="0.4">
      <c r="A79" s="228">
        <v>32</v>
      </c>
      <c r="B79" s="142" t="s">
        <v>275</v>
      </c>
      <c r="C79" s="179">
        <v>0</v>
      </c>
      <c r="D79" s="179">
        <v>0</v>
      </c>
      <c r="E79" s="364"/>
      <c r="F79" s="47"/>
      <c r="G79" s="47"/>
      <c r="H79" s="47"/>
      <c r="I79" s="47"/>
      <c r="J79" s="47"/>
      <c r="K79" s="47"/>
    </row>
    <row r="80" spans="1:12" ht="36.75" hidden="1" customHeight="1" x14ac:dyDescent="0.4">
      <c r="A80" s="131">
        <v>33</v>
      </c>
      <c r="B80" s="142" t="s">
        <v>388</v>
      </c>
      <c r="C80" s="179">
        <v>0</v>
      </c>
      <c r="D80" s="179">
        <v>0</v>
      </c>
      <c r="E80" s="179"/>
      <c r="F80" s="179"/>
      <c r="G80" s="179"/>
      <c r="H80" s="179"/>
      <c r="I80" s="179"/>
      <c r="J80" s="179"/>
      <c r="K80" s="179"/>
    </row>
    <row r="81" spans="1:11" ht="36.75" hidden="1" customHeight="1" x14ac:dyDescent="0.4">
      <c r="A81" s="131"/>
      <c r="B81" s="789" t="s">
        <v>158</v>
      </c>
      <c r="C81" s="179">
        <f t="shared" ref="C81:K81" si="34">SUM(C57:C80)</f>
        <v>42</v>
      </c>
      <c r="D81" s="179">
        <f t="shared" si="34"/>
        <v>4200</v>
      </c>
      <c r="E81" s="179">
        <f t="shared" si="34"/>
        <v>0</v>
      </c>
      <c r="F81" s="179">
        <f t="shared" si="34"/>
        <v>0</v>
      </c>
      <c r="G81" s="179">
        <f t="shared" si="34"/>
        <v>0</v>
      </c>
      <c r="H81" s="179">
        <f t="shared" si="34"/>
        <v>0</v>
      </c>
      <c r="I81" s="179">
        <f t="shared" si="34"/>
        <v>0</v>
      </c>
      <c r="J81" s="179">
        <f t="shared" si="34"/>
        <v>0</v>
      </c>
      <c r="K81" s="179">
        <f t="shared" si="34"/>
        <v>0</v>
      </c>
    </row>
    <row r="82" spans="1:11" ht="36.75" hidden="1" customHeight="1" x14ac:dyDescent="0.4">
      <c r="A82" s="228">
        <v>34</v>
      </c>
      <c r="B82" s="141" t="s">
        <v>152</v>
      </c>
      <c r="C82" s="179">
        <f>C105</f>
        <v>7</v>
      </c>
      <c r="D82" s="179">
        <f t="shared" ref="D82:K82" si="35">D105</f>
        <v>700</v>
      </c>
      <c r="E82" s="179">
        <f t="shared" si="35"/>
        <v>0</v>
      </c>
      <c r="F82" s="179">
        <f t="shared" si="35"/>
        <v>0</v>
      </c>
      <c r="G82" s="179">
        <f t="shared" si="35"/>
        <v>0</v>
      </c>
      <c r="H82" s="179">
        <f t="shared" si="35"/>
        <v>0</v>
      </c>
      <c r="I82" s="179">
        <f t="shared" si="35"/>
        <v>0</v>
      </c>
      <c r="J82" s="179">
        <f t="shared" si="35"/>
        <v>0</v>
      </c>
      <c r="K82" s="179">
        <f t="shared" si="35"/>
        <v>0</v>
      </c>
    </row>
    <row r="83" spans="1:11" ht="36.75" hidden="1" customHeight="1" x14ac:dyDescent="0.4">
      <c r="A83" s="131">
        <v>35</v>
      </c>
      <c r="B83" s="141" t="s">
        <v>153</v>
      </c>
      <c r="C83" s="179">
        <v>0</v>
      </c>
      <c r="D83" s="179">
        <v>0</v>
      </c>
      <c r="E83" s="364"/>
      <c r="F83" s="47"/>
      <c r="G83" s="47"/>
      <c r="H83" s="47"/>
      <c r="I83" s="47"/>
      <c r="J83" s="47"/>
      <c r="K83" s="47"/>
    </row>
    <row r="84" spans="1:11" ht="36.75" hidden="1" customHeight="1" x14ac:dyDescent="0.4">
      <c r="A84" s="131">
        <v>36</v>
      </c>
      <c r="B84" s="141" t="s">
        <v>276</v>
      </c>
      <c r="C84" s="179">
        <v>4</v>
      </c>
      <c r="D84" s="179">
        <v>400</v>
      </c>
      <c r="E84" s="364"/>
      <c r="F84" s="47"/>
      <c r="G84" s="47"/>
      <c r="H84" s="47"/>
      <c r="I84" s="47"/>
      <c r="J84" s="47"/>
      <c r="K84" s="47"/>
    </row>
    <row r="85" spans="1:11" ht="36.75" hidden="1" customHeight="1" x14ac:dyDescent="0.4">
      <c r="A85" s="228">
        <v>37</v>
      </c>
      <c r="B85" s="130" t="s">
        <v>264</v>
      </c>
      <c r="C85" s="179">
        <v>4</v>
      </c>
      <c r="D85" s="179">
        <v>400</v>
      </c>
      <c r="E85" s="364"/>
      <c r="F85" s="47"/>
      <c r="G85" s="47"/>
      <c r="H85" s="47"/>
      <c r="I85" s="47"/>
      <c r="J85" s="47"/>
      <c r="K85" s="47"/>
    </row>
    <row r="86" spans="1:11" ht="36.75" hidden="1" customHeight="1" x14ac:dyDescent="0.4">
      <c r="A86" s="131">
        <v>38</v>
      </c>
      <c r="B86" s="242" t="s">
        <v>383</v>
      </c>
      <c r="C86" s="179">
        <v>3</v>
      </c>
      <c r="D86" s="179">
        <v>300</v>
      </c>
      <c r="E86" s="364"/>
      <c r="F86" s="47"/>
      <c r="G86" s="47"/>
      <c r="H86" s="47"/>
      <c r="I86" s="47"/>
      <c r="J86" s="47"/>
      <c r="K86" s="47"/>
    </row>
    <row r="87" spans="1:11" ht="36.75" hidden="1" customHeight="1" x14ac:dyDescent="0.4">
      <c r="A87" s="131">
        <v>39</v>
      </c>
      <c r="B87" s="141" t="s">
        <v>154</v>
      </c>
      <c r="C87" s="179">
        <v>4</v>
      </c>
      <c r="D87" s="179">
        <v>400</v>
      </c>
      <c r="E87" s="364"/>
      <c r="F87" s="47"/>
      <c r="G87" s="47"/>
      <c r="H87" s="47"/>
      <c r="I87" s="47"/>
      <c r="J87" s="47"/>
      <c r="K87" s="47"/>
    </row>
    <row r="88" spans="1:11" ht="36.75" hidden="1" customHeight="1" x14ac:dyDescent="0.4">
      <c r="A88" s="228">
        <v>40</v>
      </c>
      <c r="B88" s="133" t="s">
        <v>194</v>
      </c>
      <c r="C88" s="179">
        <v>4</v>
      </c>
      <c r="D88" s="179">
        <v>400</v>
      </c>
      <c r="E88" s="364"/>
      <c r="F88" s="47"/>
      <c r="G88" s="47"/>
      <c r="H88" s="47"/>
      <c r="I88" s="47"/>
      <c r="J88" s="47"/>
      <c r="K88" s="47"/>
    </row>
    <row r="89" spans="1:11" ht="36.75" hidden="1" customHeight="1" x14ac:dyDescent="0.4">
      <c r="A89" s="131">
        <v>41</v>
      </c>
      <c r="B89" s="141" t="s">
        <v>161</v>
      </c>
      <c r="C89" s="179">
        <v>27</v>
      </c>
      <c r="D89" s="179">
        <v>2700</v>
      </c>
      <c r="E89" s="364"/>
      <c r="F89" s="47"/>
      <c r="G89" s="47"/>
      <c r="H89" s="47"/>
      <c r="I89" s="47"/>
      <c r="J89" s="47"/>
      <c r="K89" s="47"/>
    </row>
    <row r="90" spans="1:11" ht="36.75" hidden="1" customHeight="1" x14ac:dyDescent="0.4">
      <c r="A90" s="131">
        <v>42</v>
      </c>
      <c r="B90" s="141" t="s">
        <v>160</v>
      </c>
      <c r="C90" s="179">
        <v>22</v>
      </c>
      <c r="D90" s="179">
        <v>2200</v>
      </c>
      <c r="E90" s="364"/>
      <c r="F90" s="47"/>
      <c r="G90" s="47"/>
      <c r="H90" s="47"/>
      <c r="I90" s="47"/>
      <c r="J90" s="47"/>
      <c r="K90" s="47"/>
    </row>
    <row r="91" spans="1:11" ht="36.75" hidden="1" customHeight="1" x14ac:dyDescent="0.4">
      <c r="A91" s="228">
        <v>43</v>
      </c>
      <c r="B91" s="142" t="s">
        <v>214</v>
      </c>
      <c r="C91" s="179">
        <v>0</v>
      </c>
      <c r="D91" s="179">
        <v>0</v>
      </c>
      <c r="E91" s="364"/>
      <c r="F91" s="47"/>
      <c r="G91" s="47"/>
      <c r="H91" s="47"/>
      <c r="I91" s="47"/>
      <c r="J91" s="47"/>
      <c r="K91" s="47"/>
    </row>
    <row r="92" spans="1:11" ht="36.75" hidden="1" customHeight="1" x14ac:dyDescent="0.4">
      <c r="A92" s="131">
        <v>44</v>
      </c>
      <c r="B92" s="141" t="s">
        <v>156</v>
      </c>
      <c r="C92" s="179">
        <v>0</v>
      </c>
      <c r="D92" s="179">
        <v>0</v>
      </c>
      <c r="E92" s="364"/>
      <c r="F92" s="47"/>
      <c r="G92" s="47"/>
      <c r="H92" s="47"/>
      <c r="I92" s="47"/>
      <c r="J92" s="47"/>
      <c r="K92" s="47"/>
    </row>
    <row r="93" spans="1:11" ht="36.75" hidden="1" customHeight="1" x14ac:dyDescent="0.4">
      <c r="A93" s="131">
        <v>45</v>
      </c>
      <c r="B93" s="141" t="s">
        <v>177</v>
      </c>
      <c r="C93" s="179">
        <v>0</v>
      </c>
      <c r="D93" s="179">
        <v>0</v>
      </c>
      <c r="E93" s="364"/>
      <c r="F93" s="47"/>
      <c r="G93" s="47"/>
      <c r="H93" s="47"/>
      <c r="I93" s="47"/>
      <c r="J93" s="47"/>
      <c r="K93" s="47"/>
    </row>
    <row r="94" spans="1:11" ht="36.75" hidden="1" customHeight="1" x14ac:dyDescent="0.4">
      <c r="A94" s="228">
        <v>46</v>
      </c>
      <c r="B94" s="141" t="s">
        <v>352</v>
      </c>
      <c r="C94" s="179">
        <v>0</v>
      </c>
      <c r="D94" s="179">
        <v>0</v>
      </c>
      <c r="E94" s="364"/>
      <c r="F94" s="47"/>
      <c r="G94" s="47"/>
      <c r="H94" s="47"/>
      <c r="I94" s="47"/>
      <c r="J94" s="47"/>
      <c r="K94" s="47"/>
    </row>
    <row r="95" spans="1:11" ht="36.75" hidden="1" customHeight="1" x14ac:dyDescent="0.4">
      <c r="A95" s="131">
        <v>47</v>
      </c>
      <c r="B95" s="141" t="s">
        <v>311</v>
      </c>
      <c r="C95" s="179">
        <v>0</v>
      </c>
      <c r="D95" s="179">
        <v>0</v>
      </c>
      <c r="E95" s="364"/>
      <c r="F95" s="284"/>
      <c r="G95" s="284"/>
      <c r="H95" s="284"/>
      <c r="I95" s="284"/>
      <c r="J95" s="284"/>
      <c r="K95" s="284"/>
    </row>
    <row r="96" spans="1:11" ht="36.75" hidden="1" customHeight="1" x14ac:dyDescent="0.4">
      <c r="A96" s="131">
        <v>48</v>
      </c>
      <c r="B96" s="141" t="s">
        <v>175</v>
      </c>
      <c r="C96" s="179">
        <v>0</v>
      </c>
      <c r="D96" s="179">
        <v>0</v>
      </c>
      <c r="E96" s="179"/>
      <c r="F96" s="179"/>
      <c r="G96" s="179"/>
      <c r="H96" s="179"/>
      <c r="I96" s="179"/>
      <c r="J96" s="179"/>
      <c r="K96" s="179"/>
    </row>
    <row r="97" spans="1:11" ht="36.75" hidden="1" customHeight="1" x14ac:dyDescent="0.4">
      <c r="A97" s="131"/>
      <c r="B97" s="789" t="s">
        <v>391</v>
      </c>
      <c r="C97" s="179">
        <f t="shared" ref="C97:K97" si="36">SUM(C83:C96)</f>
        <v>68</v>
      </c>
      <c r="D97" s="179">
        <f t="shared" si="36"/>
        <v>6800</v>
      </c>
      <c r="E97" s="179">
        <f t="shared" si="36"/>
        <v>0</v>
      </c>
      <c r="F97" s="179">
        <f t="shared" si="36"/>
        <v>0</v>
      </c>
      <c r="G97" s="179">
        <f t="shared" si="36"/>
        <v>0</v>
      </c>
      <c r="H97" s="179">
        <f t="shared" si="36"/>
        <v>0</v>
      </c>
      <c r="I97" s="179">
        <f t="shared" si="36"/>
        <v>0</v>
      </c>
      <c r="J97" s="179">
        <f t="shared" si="36"/>
        <v>0</v>
      </c>
      <c r="K97" s="179">
        <f t="shared" si="36"/>
        <v>0</v>
      </c>
    </row>
    <row r="98" spans="1:11" ht="36.75" hidden="1" customHeight="1" thickBot="1" x14ac:dyDescent="0.45">
      <c r="A98" s="131"/>
      <c r="B98" s="787" t="s">
        <v>157</v>
      </c>
      <c r="C98" s="364">
        <f t="shared" ref="C98:K98" si="37">C81+C82+C97</f>
        <v>117</v>
      </c>
      <c r="D98" s="364">
        <f t="shared" si="37"/>
        <v>11700</v>
      </c>
      <c r="E98" s="364">
        <f t="shared" si="37"/>
        <v>0</v>
      </c>
      <c r="F98" s="137">
        <f t="shared" si="37"/>
        <v>0</v>
      </c>
      <c r="G98" s="137">
        <f t="shared" si="37"/>
        <v>0</v>
      </c>
      <c r="H98" s="137">
        <f t="shared" si="37"/>
        <v>0</v>
      </c>
      <c r="I98" s="137">
        <f t="shared" si="37"/>
        <v>0</v>
      </c>
      <c r="J98" s="137">
        <f t="shared" si="37"/>
        <v>0</v>
      </c>
      <c r="K98" s="137">
        <f t="shared" si="37"/>
        <v>0</v>
      </c>
    </row>
    <row r="99" spans="1:11" ht="36.75" hidden="1" customHeight="1" x14ac:dyDescent="0.4">
      <c r="A99" s="252"/>
      <c r="B99" s="253"/>
      <c r="C99" s="364"/>
      <c r="D99" s="364"/>
      <c r="E99" s="364"/>
      <c r="F99" s="137"/>
      <c r="G99" s="137"/>
      <c r="H99" s="137"/>
      <c r="I99" s="137"/>
      <c r="J99" s="137"/>
      <c r="K99" s="137"/>
    </row>
    <row r="100" spans="1:11" ht="36.75" hidden="1" customHeight="1" x14ac:dyDescent="0.4">
      <c r="A100" s="243">
        <v>1</v>
      </c>
      <c r="B100" s="254" t="s">
        <v>201</v>
      </c>
      <c r="C100" s="364">
        <v>0</v>
      </c>
      <c r="D100" s="364">
        <v>0</v>
      </c>
      <c r="E100" s="364"/>
      <c r="F100" s="137"/>
      <c r="G100" s="137"/>
      <c r="H100" s="137"/>
      <c r="I100" s="137"/>
      <c r="J100" s="137"/>
      <c r="K100" s="137"/>
    </row>
    <row r="101" spans="1:11" ht="36.75" hidden="1" customHeight="1" x14ac:dyDescent="0.4">
      <c r="A101" s="244">
        <v>2</v>
      </c>
      <c r="B101" s="142" t="s">
        <v>277</v>
      </c>
      <c r="C101" s="364">
        <v>7</v>
      </c>
      <c r="D101" s="364">
        <v>700</v>
      </c>
      <c r="E101" s="364"/>
      <c r="F101" s="137"/>
      <c r="G101" s="137"/>
      <c r="H101" s="137"/>
      <c r="I101" s="137"/>
      <c r="J101" s="137"/>
      <c r="K101" s="137"/>
    </row>
    <row r="102" spans="1:11" ht="36.75" hidden="1" customHeight="1" x14ac:dyDescent="0.4">
      <c r="A102" s="233">
        <v>3</v>
      </c>
      <c r="B102" s="141" t="s">
        <v>278</v>
      </c>
      <c r="C102" s="364">
        <v>0</v>
      </c>
      <c r="D102" s="364">
        <v>0</v>
      </c>
      <c r="E102" s="364"/>
      <c r="F102" s="137"/>
      <c r="G102" s="137"/>
      <c r="H102" s="137"/>
      <c r="I102" s="137"/>
      <c r="J102" s="137"/>
      <c r="K102" s="137"/>
    </row>
    <row r="103" spans="1:11" ht="36.75" hidden="1" customHeight="1" x14ac:dyDescent="0.4">
      <c r="A103" s="233">
        <v>4</v>
      </c>
      <c r="B103" s="254" t="s">
        <v>283</v>
      </c>
      <c r="C103" s="364">
        <v>0</v>
      </c>
      <c r="D103" s="364">
        <v>0</v>
      </c>
      <c r="E103" s="364"/>
      <c r="F103" s="137"/>
      <c r="G103" s="137"/>
      <c r="H103" s="137"/>
      <c r="I103" s="137"/>
      <c r="J103" s="137"/>
      <c r="K103" s="137"/>
    </row>
    <row r="104" spans="1:11" ht="36.75" hidden="1" customHeight="1" x14ac:dyDescent="0.4">
      <c r="A104" s="233">
        <v>5</v>
      </c>
      <c r="B104" s="141" t="s">
        <v>279</v>
      </c>
      <c r="C104" s="364">
        <v>0</v>
      </c>
      <c r="D104" s="364">
        <v>0</v>
      </c>
      <c r="E104" s="364"/>
      <c r="F104" s="137"/>
      <c r="G104" s="137"/>
      <c r="H104" s="137"/>
      <c r="I104" s="137"/>
      <c r="J104" s="137"/>
      <c r="K104" s="137"/>
    </row>
    <row r="105" spans="1:11" ht="36.75" hidden="1" customHeight="1" x14ac:dyDescent="0.4">
      <c r="A105" s="231"/>
      <c r="B105" s="141" t="s">
        <v>152</v>
      </c>
      <c r="C105" s="364">
        <f>SUM(C100:C104)</f>
        <v>7</v>
      </c>
      <c r="D105" s="364">
        <f t="shared" ref="D105:J105" si="38">SUM(D100:D104)</f>
        <v>700</v>
      </c>
      <c r="E105" s="364">
        <f t="shared" si="38"/>
        <v>0</v>
      </c>
      <c r="F105" s="137">
        <f t="shared" si="38"/>
        <v>0</v>
      </c>
      <c r="G105" s="137">
        <f t="shared" si="38"/>
        <v>0</v>
      </c>
      <c r="H105" s="137">
        <f t="shared" si="38"/>
        <v>0</v>
      </c>
      <c r="I105" s="137">
        <f t="shared" si="38"/>
        <v>0</v>
      </c>
      <c r="J105" s="137">
        <f t="shared" si="38"/>
        <v>0</v>
      </c>
      <c r="K105" s="137"/>
    </row>
    <row r="106" spans="1:11" ht="36.75" hidden="1" customHeight="1" x14ac:dyDescent="0.25"/>
  </sheetData>
  <mergeCells count="5">
    <mergeCell ref="E45:E46"/>
    <mergeCell ref="A1:K1"/>
    <mergeCell ref="A2:K2"/>
    <mergeCell ref="A3:K3"/>
    <mergeCell ref="A4:K4"/>
  </mergeCells>
  <phoneticPr fontId="0" type="noConversion"/>
  <printOptions horizontalCentered="1"/>
  <pageMargins left="1" right="0.5" top="0.75" bottom="0.75" header="0.3" footer="0.3"/>
  <pageSetup paperSize="9" scale="45" orientation="portrait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9"/>
  <sheetViews>
    <sheetView showGridLines="0" view="pageBreakPreview" zoomScale="55" zoomScaleSheetLayoutView="55" workbookViewId="0">
      <pane ySplit="5" topLeftCell="A6" activePane="bottomLeft" state="frozen"/>
      <selection activeCell="E21" sqref="E21"/>
      <selection pane="bottomLeft" activeCell="B6" sqref="B6"/>
    </sheetView>
  </sheetViews>
  <sheetFormatPr defaultColWidth="9.6328125" defaultRowHeight="15" x14ac:dyDescent="0.25"/>
  <cols>
    <col min="1" max="1" width="9.6328125" style="1" customWidth="1"/>
    <col min="2" max="2" width="47.6328125" style="1" customWidth="1"/>
    <col min="3" max="3" width="9.6328125" style="1" customWidth="1"/>
    <col min="4" max="4" width="8.08984375" style="1" bestFit="1" customWidth="1"/>
    <col min="5" max="5" width="17.6328125" style="1" customWidth="1"/>
    <col min="6" max="6" width="9.6328125" style="1" customWidth="1"/>
    <col min="7" max="7" width="7.1796875" style="1" bestFit="1" customWidth="1"/>
    <col min="8" max="8" width="9.6328125" style="1" customWidth="1"/>
    <col min="9" max="9" width="7.1796875" style="1" bestFit="1" customWidth="1"/>
    <col min="10" max="10" width="11.1796875" style="1" bestFit="1" customWidth="1"/>
    <col min="11" max="11" width="13.08984375" style="1" customWidth="1"/>
    <col min="12" max="16384" width="9.6328125" style="1"/>
  </cols>
  <sheetData>
    <row r="1" spans="1:256" ht="24.6" x14ac:dyDescent="0.4">
      <c r="A1" s="1031" t="s">
        <v>396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3"/>
      <c r="L1" s="1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4.6" x14ac:dyDescent="0.4">
      <c r="A2" s="1034" t="s">
        <v>363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6"/>
      <c r="L2" s="1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 x14ac:dyDescent="0.4">
      <c r="A3" s="1037" t="s">
        <v>54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9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9" customHeight="1" thickBot="1" x14ac:dyDescent="0.45">
      <c r="A4" s="1040" t="s">
        <v>187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2"/>
      <c r="L4" s="1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66.75" customHeight="1" x14ac:dyDescent="0.4">
      <c r="A5" s="177" t="s">
        <v>2</v>
      </c>
      <c r="B5" s="177" t="s">
        <v>44</v>
      </c>
      <c r="C5" s="178" t="s">
        <v>45</v>
      </c>
      <c r="D5" s="178"/>
      <c r="E5" s="1043" t="s">
        <v>164</v>
      </c>
      <c r="F5" s="178" t="s">
        <v>46</v>
      </c>
      <c r="G5" s="178"/>
      <c r="H5" s="178" t="s">
        <v>47</v>
      </c>
      <c r="I5" s="178"/>
      <c r="J5" s="177" t="s">
        <v>49</v>
      </c>
      <c r="K5" s="177" t="s">
        <v>50</v>
      </c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03.8" customHeight="1" x14ac:dyDescent="0.4">
      <c r="A6" s="137"/>
      <c r="B6" s="137"/>
      <c r="C6" s="47" t="s">
        <v>11</v>
      </c>
      <c r="D6" s="47" t="s">
        <v>8</v>
      </c>
      <c r="E6" s="1029"/>
      <c r="F6" s="47" t="s">
        <v>11</v>
      </c>
      <c r="G6" s="47" t="s">
        <v>12</v>
      </c>
      <c r="H6" s="47" t="s">
        <v>11</v>
      </c>
      <c r="I6" s="47" t="s">
        <v>12</v>
      </c>
      <c r="J6" s="47"/>
      <c r="K6" s="47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4.6" x14ac:dyDescent="0.4">
      <c r="A7" s="201">
        <v>1</v>
      </c>
      <c r="B7" s="722" t="s">
        <v>232</v>
      </c>
      <c r="C7" s="47">
        <f t="shared" ref="C7:K7" si="0">C57+C60+C61+C62+C63+C64+C80</f>
        <v>26</v>
      </c>
      <c r="D7" s="364">
        <f t="shared" si="0"/>
        <v>2060</v>
      </c>
      <c r="E7" s="364">
        <f t="shared" si="0"/>
        <v>0</v>
      </c>
      <c r="F7" s="364">
        <f t="shared" si="0"/>
        <v>0</v>
      </c>
      <c r="G7" s="364">
        <f t="shared" si="0"/>
        <v>0</v>
      </c>
      <c r="H7" s="364">
        <f t="shared" si="0"/>
        <v>0</v>
      </c>
      <c r="I7" s="364">
        <f t="shared" si="0"/>
        <v>0</v>
      </c>
      <c r="J7" s="364">
        <f t="shared" si="0"/>
        <v>0</v>
      </c>
      <c r="K7" s="364">
        <f t="shared" si="0"/>
        <v>0</v>
      </c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" customHeight="1" x14ac:dyDescent="0.4">
      <c r="A8" s="201">
        <v>2</v>
      </c>
      <c r="B8" s="202" t="s">
        <v>231</v>
      </c>
      <c r="C8" s="47">
        <f>C58</f>
        <v>2</v>
      </c>
      <c r="D8" s="47">
        <f t="shared" ref="D8:K8" si="1">D58</f>
        <v>200</v>
      </c>
      <c r="E8" s="47">
        <f t="shared" si="1"/>
        <v>0</v>
      </c>
      <c r="F8" s="47">
        <f t="shared" si="1"/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0" customHeight="1" x14ac:dyDescent="0.4">
      <c r="A9" s="201">
        <v>3</v>
      </c>
      <c r="B9" s="202" t="s">
        <v>257</v>
      </c>
      <c r="C9" s="47">
        <f>C59</f>
        <v>0</v>
      </c>
      <c r="D9" s="47">
        <f t="shared" ref="D9:K9" si="2">D59</f>
        <v>0</v>
      </c>
      <c r="E9" s="47">
        <f t="shared" si="2"/>
        <v>0</v>
      </c>
      <c r="F9" s="47">
        <f t="shared" si="2"/>
        <v>0</v>
      </c>
      <c r="G9" s="47">
        <f t="shared" si="2"/>
        <v>0</v>
      </c>
      <c r="H9" s="47">
        <f t="shared" si="2"/>
        <v>0</v>
      </c>
      <c r="I9" s="47">
        <f t="shared" si="2"/>
        <v>0</v>
      </c>
      <c r="J9" s="47">
        <f t="shared" si="2"/>
        <v>0</v>
      </c>
      <c r="K9" s="47">
        <f t="shared" si="2"/>
        <v>0</v>
      </c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0" customHeight="1" x14ac:dyDescent="0.4">
      <c r="A10" s="201">
        <v>4</v>
      </c>
      <c r="B10" s="202" t="s">
        <v>233</v>
      </c>
      <c r="C10" s="47">
        <f>C65</f>
        <v>1</v>
      </c>
      <c r="D10" s="47">
        <f t="shared" ref="D10:K10" si="3">D65</f>
        <v>200</v>
      </c>
      <c r="E10" s="47">
        <f t="shared" si="3"/>
        <v>0</v>
      </c>
      <c r="F10" s="47">
        <f t="shared" si="3"/>
        <v>0</v>
      </c>
      <c r="G10" s="47">
        <f t="shared" si="3"/>
        <v>0</v>
      </c>
      <c r="H10" s="47">
        <f t="shared" si="3"/>
        <v>0</v>
      </c>
      <c r="I10" s="47">
        <f t="shared" si="3"/>
        <v>0</v>
      </c>
      <c r="J10" s="47">
        <f t="shared" si="3"/>
        <v>0</v>
      </c>
      <c r="K10" s="47">
        <f t="shared" si="3"/>
        <v>0</v>
      </c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0" customHeight="1" x14ac:dyDescent="0.4">
      <c r="A11" s="201">
        <v>5</v>
      </c>
      <c r="B11" s="202" t="s">
        <v>234</v>
      </c>
      <c r="C11" s="47">
        <f>C66</f>
        <v>0</v>
      </c>
      <c r="D11" s="47">
        <f t="shared" ref="D11:K11" si="4">D66</f>
        <v>0</v>
      </c>
      <c r="E11" s="47">
        <f t="shared" si="4"/>
        <v>0</v>
      </c>
      <c r="F11" s="47">
        <f t="shared" si="4"/>
        <v>0</v>
      </c>
      <c r="G11" s="47">
        <f t="shared" si="4"/>
        <v>0</v>
      </c>
      <c r="H11" s="47">
        <f t="shared" si="4"/>
        <v>0</v>
      </c>
      <c r="I11" s="47">
        <f t="shared" si="4"/>
        <v>0</v>
      </c>
      <c r="J11" s="47">
        <f t="shared" si="4"/>
        <v>0</v>
      </c>
      <c r="K11" s="47">
        <f t="shared" si="4"/>
        <v>0</v>
      </c>
      <c r="L11" s="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0" customHeight="1" x14ac:dyDescent="0.4">
      <c r="A12" s="201">
        <v>6</v>
      </c>
      <c r="B12" s="202" t="s">
        <v>92</v>
      </c>
      <c r="C12" s="47">
        <f>SUM(C67:C69)</f>
        <v>4</v>
      </c>
      <c r="D12" s="47">
        <f t="shared" ref="D12:K12" si="5">SUM(D67:D69)</f>
        <v>400</v>
      </c>
      <c r="E12" s="47">
        <f t="shared" si="5"/>
        <v>0</v>
      </c>
      <c r="F12" s="47">
        <f t="shared" si="5"/>
        <v>0</v>
      </c>
      <c r="G12" s="47">
        <f t="shared" si="5"/>
        <v>0</v>
      </c>
      <c r="H12" s="47">
        <f t="shared" si="5"/>
        <v>0</v>
      </c>
      <c r="I12" s="47">
        <f t="shared" si="5"/>
        <v>0</v>
      </c>
      <c r="J12" s="47">
        <f t="shared" si="5"/>
        <v>0</v>
      </c>
      <c r="K12" s="47">
        <f t="shared" si="5"/>
        <v>0</v>
      </c>
      <c r="L12" s="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" customHeight="1" x14ac:dyDescent="0.4">
      <c r="A13" s="201">
        <v>7</v>
      </c>
      <c r="B13" s="202" t="s">
        <v>258</v>
      </c>
      <c r="C13" s="47">
        <f t="shared" ref="C13:C22" si="6">C70</f>
        <v>0</v>
      </c>
      <c r="D13" s="47">
        <f t="shared" ref="D13:K13" si="7">D70</f>
        <v>0</v>
      </c>
      <c r="E13" s="47">
        <f t="shared" si="7"/>
        <v>0</v>
      </c>
      <c r="F13" s="47">
        <f t="shared" si="7"/>
        <v>0</v>
      </c>
      <c r="G13" s="47">
        <f t="shared" si="7"/>
        <v>0</v>
      </c>
      <c r="H13" s="47">
        <f t="shared" si="7"/>
        <v>0</v>
      </c>
      <c r="I13" s="47">
        <f t="shared" si="7"/>
        <v>0</v>
      </c>
      <c r="J13" s="47">
        <f t="shared" si="7"/>
        <v>0</v>
      </c>
      <c r="K13" s="47">
        <f t="shared" si="7"/>
        <v>0</v>
      </c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0" customHeight="1" x14ac:dyDescent="0.4">
      <c r="A14" s="201">
        <v>8</v>
      </c>
      <c r="B14" s="202" t="s">
        <v>235</v>
      </c>
      <c r="C14" s="47">
        <f t="shared" si="6"/>
        <v>2</v>
      </c>
      <c r="D14" s="47">
        <f t="shared" ref="D14:K14" si="8">D71</f>
        <v>200</v>
      </c>
      <c r="E14" s="47">
        <f t="shared" si="8"/>
        <v>0</v>
      </c>
      <c r="F14" s="47">
        <f t="shared" si="8"/>
        <v>0</v>
      </c>
      <c r="G14" s="47">
        <f t="shared" si="8"/>
        <v>0</v>
      </c>
      <c r="H14" s="47">
        <f t="shared" si="8"/>
        <v>0</v>
      </c>
      <c r="I14" s="47">
        <f t="shared" si="8"/>
        <v>0</v>
      </c>
      <c r="J14" s="47">
        <f t="shared" si="8"/>
        <v>0</v>
      </c>
      <c r="K14" s="47">
        <f t="shared" si="8"/>
        <v>0</v>
      </c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30" customHeight="1" x14ac:dyDescent="0.4">
      <c r="A15" s="201">
        <v>9</v>
      </c>
      <c r="B15" s="202" t="s">
        <v>236</v>
      </c>
      <c r="C15" s="47">
        <f t="shared" si="6"/>
        <v>2</v>
      </c>
      <c r="D15" s="47">
        <f t="shared" ref="D15:K15" si="9">D72</f>
        <v>200</v>
      </c>
      <c r="E15" s="47">
        <f t="shared" si="9"/>
        <v>0</v>
      </c>
      <c r="F15" s="47">
        <f t="shared" si="9"/>
        <v>0</v>
      </c>
      <c r="G15" s="47">
        <f t="shared" si="9"/>
        <v>0</v>
      </c>
      <c r="H15" s="47">
        <f t="shared" si="9"/>
        <v>0</v>
      </c>
      <c r="I15" s="47">
        <f t="shared" si="9"/>
        <v>0</v>
      </c>
      <c r="J15" s="47">
        <f t="shared" si="9"/>
        <v>0</v>
      </c>
      <c r="K15" s="47">
        <f t="shared" si="9"/>
        <v>0</v>
      </c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" customHeight="1" x14ac:dyDescent="0.4">
      <c r="A16" s="201">
        <v>10</v>
      </c>
      <c r="B16" s="202" t="s">
        <v>237</v>
      </c>
      <c r="C16" s="47">
        <f t="shared" si="6"/>
        <v>2</v>
      </c>
      <c r="D16" s="47">
        <f t="shared" ref="D16:K16" si="10">D73</f>
        <v>200</v>
      </c>
      <c r="E16" s="47">
        <f t="shared" si="10"/>
        <v>0</v>
      </c>
      <c r="F16" s="47">
        <f t="shared" si="10"/>
        <v>0</v>
      </c>
      <c r="G16" s="47">
        <f t="shared" si="10"/>
        <v>0</v>
      </c>
      <c r="H16" s="47">
        <f t="shared" si="10"/>
        <v>0</v>
      </c>
      <c r="I16" s="47">
        <f t="shared" si="10"/>
        <v>0</v>
      </c>
      <c r="J16" s="47">
        <f t="shared" si="10"/>
        <v>0</v>
      </c>
      <c r="K16" s="47">
        <f t="shared" si="10"/>
        <v>0</v>
      </c>
      <c r="L16" s="1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0" customHeight="1" x14ac:dyDescent="0.4">
      <c r="A17" s="201">
        <v>11</v>
      </c>
      <c r="B17" s="202" t="s">
        <v>238</v>
      </c>
      <c r="C17" s="47">
        <f t="shared" si="6"/>
        <v>0</v>
      </c>
      <c r="D17" s="47">
        <f t="shared" ref="D17:K17" si="11">D74</f>
        <v>0</v>
      </c>
      <c r="E17" s="47">
        <f t="shared" si="11"/>
        <v>0</v>
      </c>
      <c r="F17" s="47">
        <f t="shared" si="11"/>
        <v>0</v>
      </c>
      <c r="G17" s="47">
        <f t="shared" si="11"/>
        <v>0</v>
      </c>
      <c r="H17" s="47">
        <f t="shared" si="11"/>
        <v>0</v>
      </c>
      <c r="I17" s="47">
        <f t="shared" si="11"/>
        <v>0</v>
      </c>
      <c r="J17" s="47">
        <f t="shared" si="11"/>
        <v>0</v>
      </c>
      <c r="K17" s="47">
        <f t="shared" si="11"/>
        <v>0</v>
      </c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0" customHeight="1" x14ac:dyDescent="0.4">
      <c r="A18" s="201">
        <v>12</v>
      </c>
      <c r="B18" s="202" t="s">
        <v>239</v>
      </c>
      <c r="C18" s="47">
        <f t="shared" si="6"/>
        <v>0</v>
      </c>
      <c r="D18" s="47">
        <f t="shared" ref="D18:K19" si="12">D75</f>
        <v>0</v>
      </c>
      <c r="E18" s="47">
        <f t="shared" si="12"/>
        <v>0</v>
      </c>
      <c r="F18" s="47">
        <f t="shared" si="12"/>
        <v>0</v>
      </c>
      <c r="G18" s="47">
        <f t="shared" si="12"/>
        <v>0</v>
      </c>
      <c r="H18" s="47">
        <f t="shared" si="12"/>
        <v>0</v>
      </c>
      <c r="I18" s="47">
        <f t="shared" si="12"/>
        <v>0</v>
      </c>
      <c r="J18" s="47">
        <f t="shared" si="12"/>
        <v>0</v>
      </c>
      <c r="K18" s="47">
        <f t="shared" si="12"/>
        <v>0</v>
      </c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0" customHeight="1" x14ac:dyDescent="0.4">
      <c r="A19" s="201">
        <v>13</v>
      </c>
      <c r="B19" s="202" t="s">
        <v>325</v>
      </c>
      <c r="C19" s="364">
        <f t="shared" si="6"/>
        <v>0</v>
      </c>
      <c r="D19" s="364">
        <f t="shared" si="12"/>
        <v>0</v>
      </c>
      <c r="E19" s="364">
        <f t="shared" si="12"/>
        <v>0</v>
      </c>
      <c r="F19" s="364">
        <f t="shared" si="12"/>
        <v>0</v>
      </c>
      <c r="G19" s="364">
        <f t="shared" si="12"/>
        <v>0</v>
      </c>
      <c r="H19" s="364">
        <f t="shared" si="12"/>
        <v>0</v>
      </c>
      <c r="I19" s="364">
        <f t="shared" si="12"/>
        <v>0</v>
      </c>
      <c r="J19" s="364">
        <f t="shared" si="12"/>
        <v>0</v>
      </c>
      <c r="K19" s="364">
        <f t="shared" si="12"/>
        <v>0</v>
      </c>
      <c r="L19" s="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0" customHeight="1" x14ac:dyDescent="0.4">
      <c r="A20" s="201">
        <v>14</v>
      </c>
      <c r="B20" s="202" t="s">
        <v>240</v>
      </c>
      <c r="C20" s="47">
        <f t="shared" si="6"/>
        <v>2</v>
      </c>
      <c r="D20" s="47">
        <f t="shared" ref="D20:K20" si="13">D77</f>
        <v>200</v>
      </c>
      <c r="E20" s="47">
        <f t="shared" si="13"/>
        <v>0</v>
      </c>
      <c r="F20" s="47">
        <f t="shared" si="13"/>
        <v>0</v>
      </c>
      <c r="G20" s="47">
        <f t="shared" si="13"/>
        <v>0</v>
      </c>
      <c r="H20" s="47">
        <f t="shared" si="13"/>
        <v>0</v>
      </c>
      <c r="I20" s="47">
        <f t="shared" si="13"/>
        <v>0</v>
      </c>
      <c r="J20" s="47">
        <f t="shared" si="13"/>
        <v>0</v>
      </c>
      <c r="K20" s="47">
        <f t="shared" si="13"/>
        <v>0</v>
      </c>
      <c r="L20" s="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0" customHeight="1" x14ac:dyDescent="0.4">
      <c r="A21" s="201">
        <v>15</v>
      </c>
      <c r="B21" s="202" t="s">
        <v>241</v>
      </c>
      <c r="C21" s="47">
        <f t="shared" si="6"/>
        <v>0</v>
      </c>
      <c r="D21" s="47">
        <f t="shared" ref="D21:K21" si="14">D78</f>
        <v>0</v>
      </c>
      <c r="E21" s="47">
        <f t="shared" si="14"/>
        <v>0</v>
      </c>
      <c r="F21" s="47">
        <f t="shared" si="14"/>
        <v>0</v>
      </c>
      <c r="G21" s="47">
        <f t="shared" si="14"/>
        <v>0</v>
      </c>
      <c r="H21" s="47">
        <f t="shared" si="14"/>
        <v>0</v>
      </c>
      <c r="I21" s="47">
        <f t="shared" si="14"/>
        <v>0</v>
      </c>
      <c r="J21" s="47">
        <f t="shared" si="14"/>
        <v>0</v>
      </c>
      <c r="K21" s="47">
        <f t="shared" si="14"/>
        <v>0</v>
      </c>
      <c r="L21" s="1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30" customHeight="1" x14ac:dyDescent="0.4">
      <c r="A22" s="201">
        <v>16</v>
      </c>
      <c r="B22" s="202" t="s">
        <v>242</v>
      </c>
      <c r="C22" s="47">
        <f t="shared" si="6"/>
        <v>0</v>
      </c>
      <c r="D22" s="47">
        <f t="shared" ref="D22:K22" si="15">D79</f>
        <v>0</v>
      </c>
      <c r="E22" s="47">
        <f t="shared" si="15"/>
        <v>0</v>
      </c>
      <c r="F22" s="47">
        <f t="shared" si="15"/>
        <v>0</v>
      </c>
      <c r="G22" s="47">
        <f t="shared" si="15"/>
        <v>0</v>
      </c>
      <c r="H22" s="47">
        <f t="shared" si="15"/>
        <v>0</v>
      </c>
      <c r="I22" s="47">
        <f t="shared" si="15"/>
        <v>0</v>
      </c>
      <c r="J22" s="47">
        <f t="shared" si="15"/>
        <v>0</v>
      </c>
      <c r="K22" s="47">
        <f t="shared" si="15"/>
        <v>0</v>
      </c>
      <c r="L22" s="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30" customHeight="1" x14ac:dyDescent="0.4">
      <c r="A23" s="201"/>
      <c r="B23" s="203" t="s">
        <v>259</v>
      </c>
      <c r="C23" s="47">
        <f t="shared" ref="C23:K23" si="16">SUM(C7:C22)</f>
        <v>41</v>
      </c>
      <c r="D23" s="47">
        <f t="shared" si="16"/>
        <v>3660</v>
      </c>
      <c r="E23" s="47">
        <f t="shared" si="16"/>
        <v>0</v>
      </c>
      <c r="F23" s="47">
        <f t="shared" si="16"/>
        <v>0</v>
      </c>
      <c r="G23" s="47">
        <f t="shared" si="16"/>
        <v>0</v>
      </c>
      <c r="H23" s="47">
        <f t="shared" si="16"/>
        <v>0</v>
      </c>
      <c r="I23" s="47">
        <f t="shared" si="16"/>
        <v>0</v>
      </c>
      <c r="J23" s="47">
        <f t="shared" si="16"/>
        <v>0</v>
      </c>
      <c r="K23" s="47">
        <f t="shared" si="16"/>
        <v>0</v>
      </c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30" customHeight="1" x14ac:dyDescent="0.4">
      <c r="A24" s="201"/>
      <c r="B24" s="202"/>
      <c r="C24" s="47"/>
      <c r="D24" s="47"/>
      <c r="E24" s="47"/>
      <c r="F24" s="47"/>
      <c r="G24" s="47"/>
      <c r="H24" s="47"/>
      <c r="I24" s="47"/>
      <c r="J24" s="47"/>
      <c r="K24" s="47"/>
      <c r="L24" s="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0" customHeight="1" x14ac:dyDescent="0.4">
      <c r="A25" s="201">
        <v>17</v>
      </c>
      <c r="B25" s="203" t="s">
        <v>260</v>
      </c>
      <c r="C25" s="47">
        <f>C82</f>
        <v>2</v>
      </c>
      <c r="D25" s="47">
        <f t="shared" ref="D25:K25" si="17">D82</f>
        <v>200</v>
      </c>
      <c r="E25" s="47">
        <f t="shared" si="17"/>
        <v>0</v>
      </c>
      <c r="F25" s="47">
        <f t="shared" si="17"/>
        <v>0</v>
      </c>
      <c r="G25" s="47">
        <f t="shared" si="17"/>
        <v>0</v>
      </c>
      <c r="H25" s="47">
        <f t="shared" si="17"/>
        <v>0</v>
      </c>
      <c r="I25" s="47">
        <f t="shared" si="17"/>
        <v>0</v>
      </c>
      <c r="J25" s="47">
        <f t="shared" si="17"/>
        <v>0</v>
      </c>
      <c r="K25" s="47">
        <f t="shared" si="17"/>
        <v>0</v>
      </c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30" customHeight="1" x14ac:dyDescent="0.4">
      <c r="A26" s="201"/>
      <c r="B26" s="202"/>
      <c r="C26" s="47"/>
      <c r="D26" s="47"/>
      <c r="E26" s="47"/>
      <c r="F26" s="47"/>
      <c r="G26" s="47"/>
      <c r="H26" s="47"/>
      <c r="I26" s="47"/>
      <c r="J26" s="47"/>
      <c r="K26" s="47"/>
      <c r="L26" s="1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30" customHeight="1" x14ac:dyDescent="0.4">
      <c r="A27" s="201">
        <v>18</v>
      </c>
      <c r="B27" s="202" t="s">
        <v>244</v>
      </c>
      <c r="C27" s="47">
        <f>C85</f>
        <v>0</v>
      </c>
      <c r="D27" s="364">
        <f t="shared" ref="D27:K28" si="18">D85</f>
        <v>0</v>
      </c>
      <c r="E27" s="364">
        <f t="shared" si="18"/>
        <v>0</v>
      </c>
      <c r="F27" s="364">
        <f t="shared" si="18"/>
        <v>0</v>
      </c>
      <c r="G27" s="364">
        <f t="shared" si="18"/>
        <v>0</v>
      </c>
      <c r="H27" s="364">
        <f t="shared" si="18"/>
        <v>0</v>
      </c>
      <c r="I27" s="364">
        <f t="shared" si="18"/>
        <v>0</v>
      </c>
      <c r="J27" s="364">
        <f t="shared" si="18"/>
        <v>0</v>
      </c>
      <c r="K27" s="364">
        <f t="shared" si="18"/>
        <v>0</v>
      </c>
      <c r="L27" s="1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30" customHeight="1" x14ac:dyDescent="0.4">
      <c r="A28" s="201">
        <v>19</v>
      </c>
      <c r="B28" s="202" t="s">
        <v>254</v>
      </c>
      <c r="C28" s="364">
        <f>C86</f>
        <v>2</v>
      </c>
      <c r="D28" s="364">
        <f t="shared" si="18"/>
        <v>200</v>
      </c>
      <c r="E28" s="364">
        <f t="shared" si="18"/>
        <v>0</v>
      </c>
      <c r="F28" s="364">
        <f t="shared" si="18"/>
        <v>0</v>
      </c>
      <c r="G28" s="364">
        <f t="shared" si="18"/>
        <v>0</v>
      </c>
      <c r="H28" s="364">
        <f t="shared" si="18"/>
        <v>0</v>
      </c>
      <c r="I28" s="364">
        <f t="shared" si="18"/>
        <v>0</v>
      </c>
      <c r="J28" s="364">
        <f t="shared" si="18"/>
        <v>0</v>
      </c>
      <c r="K28" s="364">
        <f t="shared" si="18"/>
        <v>0</v>
      </c>
      <c r="L28" s="1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0" customHeight="1" x14ac:dyDescent="0.4">
      <c r="A29" s="201">
        <v>20</v>
      </c>
      <c r="B29" s="202" t="s">
        <v>245</v>
      </c>
      <c r="C29" s="47">
        <f>C88</f>
        <v>0</v>
      </c>
      <c r="D29" s="47">
        <f t="shared" ref="D29:K29" si="19">D88</f>
        <v>0</v>
      </c>
      <c r="E29" s="47">
        <f t="shared" si="19"/>
        <v>0</v>
      </c>
      <c r="F29" s="47">
        <f t="shared" si="19"/>
        <v>0</v>
      </c>
      <c r="G29" s="47">
        <f t="shared" si="19"/>
        <v>0</v>
      </c>
      <c r="H29" s="47">
        <f t="shared" si="19"/>
        <v>0</v>
      </c>
      <c r="I29" s="47">
        <f t="shared" si="19"/>
        <v>0</v>
      </c>
      <c r="J29" s="47">
        <f t="shared" si="19"/>
        <v>0</v>
      </c>
      <c r="K29" s="47">
        <f t="shared" si="19"/>
        <v>0</v>
      </c>
      <c r="L29" s="1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30" customHeight="1" x14ac:dyDescent="0.4">
      <c r="A30" s="201">
        <v>21</v>
      </c>
      <c r="B30" s="202" t="s">
        <v>246</v>
      </c>
      <c r="C30" s="47">
        <f>C93</f>
        <v>0</v>
      </c>
      <c r="D30" s="47">
        <f t="shared" ref="D30:K30" si="20">D93</f>
        <v>0</v>
      </c>
      <c r="E30" s="47">
        <f t="shared" si="20"/>
        <v>0</v>
      </c>
      <c r="F30" s="47">
        <f t="shared" si="20"/>
        <v>0</v>
      </c>
      <c r="G30" s="47">
        <f t="shared" si="20"/>
        <v>0</v>
      </c>
      <c r="H30" s="47">
        <f t="shared" si="20"/>
        <v>0</v>
      </c>
      <c r="I30" s="47">
        <f t="shared" si="20"/>
        <v>0</v>
      </c>
      <c r="J30" s="47">
        <f t="shared" si="20"/>
        <v>0</v>
      </c>
      <c r="K30" s="47">
        <f t="shared" si="20"/>
        <v>0</v>
      </c>
      <c r="L30" s="1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30" customHeight="1" x14ac:dyDescent="0.4">
      <c r="A31" s="201">
        <v>22</v>
      </c>
      <c r="B31" s="202" t="s">
        <v>248</v>
      </c>
      <c r="C31" s="47">
        <f>C87</f>
        <v>0</v>
      </c>
      <c r="D31" s="47">
        <f t="shared" ref="D31:K31" si="21">D87</f>
        <v>0</v>
      </c>
      <c r="E31" s="47">
        <f t="shared" si="21"/>
        <v>0</v>
      </c>
      <c r="F31" s="47">
        <f t="shared" si="21"/>
        <v>0</v>
      </c>
      <c r="G31" s="47">
        <f t="shared" si="21"/>
        <v>0</v>
      </c>
      <c r="H31" s="47">
        <f t="shared" si="21"/>
        <v>0</v>
      </c>
      <c r="I31" s="47">
        <f t="shared" si="21"/>
        <v>0</v>
      </c>
      <c r="J31" s="47">
        <f t="shared" si="21"/>
        <v>0</v>
      </c>
      <c r="K31" s="47">
        <f t="shared" si="21"/>
        <v>0</v>
      </c>
      <c r="L31" s="1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30" customHeight="1" x14ac:dyDescent="0.4">
      <c r="A32" s="201">
        <v>23</v>
      </c>
      <c r="B32" s="202" t="s">
        <v>390</v>
      </c>
      <c r="C32" s="47">
        <f>C94</f>
        <v>0</v>
      </c>
      <c r="D32" s="47">
        <f t="shared" ref="D32:K32" si="22">D94</f>
        <v>0</v>
      </c>
      <c r="E32" s="47">
        <f t="shared" si="22"/>
        <v>0</v>
      </c>
      <c r="F32" s="47">
        <f t="shared" si="22"/>
        <v>0</v>
      </c>
      <c r="G32" s="47">
        <f t="shared" si="22"/>
        <v>0</v>
      </c>
      <c r="H32" s="47">
        <f t="shared" si="22"/>
        <v>0</v>
      </c>
      <c r="I32" s="47">
        <f t="shared" si="22"/>
        <v>0</v>
      </c>
      <c r="J32" s="47">
        <f t="shared" si="22"/>
        <v>0</v>
      </c>
      <c r="K32" s="47">
        <f t="shared" si="22"/>
        <v>0</v>
      </c>
      <c r="L32" s="1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30" customHeight="1" x14ac:dyDescent="0.4">
      <c r="A33" s="201">
        <v>24</v>
      </c>
      <c r="B33" s="202" t="s">
        <v>250</v>
      </c>
      <c r="C33" s="47">
        <f>C83</f>
        <v>0</v>
      </c>
      <c r="D33" s="47">
        <f t="shared" ref="D33:K33" si="23">D83</f>
        <v>0</v>
      </c>
      <c r="E33" s="47">
        <f t="shared" si="23"/>
        <v>0</v>
      </c>
      <c r="F33" s="47">
        <f t="shared" si="23"/>
        <v>0</v>
      </c>
      <c r="G33" s="47">
        <f t="shared" si="23"/>
        <v>0</v>
      </c>
      <c r="H33" s="47">
        <f t="shared" si="23"/>
        <v>0</v>
      </c>
      <c r="I33" s="47">
        <f t="shared" si="23"/>
        <v>0</v>
      </c>
      <c r="J33" s="47">
        <f t="shared" si="23"/>
        <v>0</v>
      </c>
      <c r="K33" s="47">
        <f t="shared" si="23"/>
        <v>0</v>
      </c>
      <c r="L33" s="1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30" customHeight="1" x14ac:dyDescent="0.4">
      <c r="A34" s="201">
        <v>25</v>
      </c>
      <c r="B34" s="202" t="s">
        <v>251</v>
      </c>
      <c r="C34" s="47">
        <f>C90</f>
        <v>3</v>
      </c>
      <c r="D34" s="47">
        <f t="shared" ref="D34:K34" si="24">D90</f>
        <v>200</v>
      </c>
      <c r="E34" s="47">
        <f t="shared" si="24"/>
        <v>0</v>
      </c>
      <c r="F34" s="47">
        <f t="shared" si="24"/>
        <v>0</v>
      </c>
      <c r="G34" s="47">
        <f t="shared" si="24"/>
        <v>0</v>
      </c>
      <c r="H34" s="47">
        <f t="shared" si="24"/>
        <v>0</v>
      </c>
      <c r="I34" s="47">
        <f t="shared" si="24"/>
        <v>0</v>
      </c>
      <c r="J34" s="47">
        <f t="shared" si="24"/>
        <v>0</v>
      </c>
      <c r="K34" s="47">
        <f t="shared" si="24"/>
        <v>0</v>
      </c>
      <c r="L34" s="1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30" customHeight="1" x14ac:dyDescent="0.4">
      <c r="A35" s="201">
        <v>26</v>
      </c>
      <c r="B35" s="202" t="s">
        <v>252</v>
      </c>
      <c r="C35" s="47">
        <f>C91</f>
        <v>1</v>
      </c>
      <c r="D35" s="47">
        <f t="shared" ref="D35:K35" si="25">D91</f>
        <v>100</v>
      </c>
      <c r="E35" s="47">
        <f t="shared" si="25"/>
        <v>0</v>
      </c>
      <c r="F35" s="47">
        <f t="shared" si="25"/>
        <v>0</v>
      </c>
      <c r="G35" s="47">
        <f t="shared" si="25"/>
        <v>0</v>
      </c>
      <c r="H35" s="47">
        <f t="shared" si="25"/>
        <v>0</v>
      </c>
      <c r="I35" s="47">
        <f t="shared" si="25"/>
        <v>0</v>
      </c>
      <c r="J35" s="47">
        <f t="shared" si="25"/>
        <v>0</v>
      </c>
      <c r="K35" s="47">
        <f t="shared" si="25"/>
        <v>0</v>
      </c>
      <c r="L35" s="1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30" customHeight="1" x14ac:dyDescent="0.4">
      <c r="A36" s="201">
        <v>27</v>
      </c>
      <c r="B36" s="202" t="s">
        <v>253</v>
      </c>
      <c r="C36" s="47">
        <f>C89</f>
        <v>3</v>
      </c>
      <c r="D36" s="47">
        <f t="shared" ref="D36:K36" si="26">D89</f>
        <v>750</v>
      </c>
      <c r="E36" s="47">
        <f t="shared" si="26"/>
        <v>0</v>
      </c>
      <c r="F36" s="47">
        <f t="shared" si="26"/>
        <v>0</v>
      </c>
      <c r="G36" s="47">
        <f t="shared" si="26"/>
        <v>0</v>
      </c>
      <c r="H36" s="47">
        <f t="shared" si="26"/>
        <v>0</v>
      </c>
      <c r="I36" s="47">
        <f t="shared" si="26"/>
        <v>0</v>
      </c>
      <c r="J36" s="47">
        <f t="shared" si="26"/>
        <v>0</v>
      </c>
      <c r="K36" s="47">
        <f t="shared" si="26"/>
        <v>0</v>
      </c>
      <c r="L36" s="1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30" customHeight="1" x14ac:dyDescent="0.4">
      <c r="A37" s="201">
        <v>28</v>
      </c>
      <c r="B37" s="202" t="s">
        <v>255</v>
      </c>
      <c r="C37" s="47">
        <f>C92</f>
        <v>1</v>
      </c>
      <c r="D37" s="364">
        <f t="shared" ref="D37:K37" si="27">D92</f>
        <v>100</v>
      </c>
      <c r="E37" s="364">
        <f t="shared" si="27"/>
        <v>0</v>
      </c>
      <c r="F37" s="364">
        <f t="shared" si="27"/>
        <v>0</v>
      </c>
      <c r="G37" s="364">
        <f t="shared" si="27"/>
        <v>0</v>
      </c>
      <c r="H37" s="364">
        <f t="shared" si="27"/>
        <v>0</v>
      </c>
      <c r="I37" s="364">
        <f t="shared" si="27"/>
        <v>0</v>
      </c>
      <c r="J37" s="364">
        <f t="shared" si="27"/>
        <v>0</v>
      </c>
      <c r="K37" s="364">
        <f t="shared" si="27"/>
        <v>0</v>
      </c>
      <c r="L37" s="1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30" customHeight="1" x14ac:dyDescent="0.4">
      <c r="A38" s="201">
        <v>29</v>
      </c>
      <c r="B38" s="202" t="s">
        <v>310</v>
      </c>
      <c r="C38" s="284">
        <f>C95</f>
        <v>0</v>
      </c>
      <c r="D38" s="284">
        <f t="shared" ref="D38:K38" si="28">D95</f>
        <v>0</v>
      </c>
      <c r="E38" s="284">
        <f t="shared" si="28"/>
        <v>0</v>
      </c>
      <c r="F38" s="284">
        <f t="shared" si="28"/>
        <v>0</v>
      </c>
      <c r="G38" s="284">
        <f t="shared" si="28"/>
        <v>0</v>
      </c>
      <c r="H38" s="284">
        <f t="shared" si="28"/>
        <v>0</v>
      </c>
      <c r="I38" s="284">
        <f t="shared" si="28"/>
        <v>0</v>
      </c>
      <c r="J38" s="284">
        <f t="shared" si="28"/>
        <v>0</v>
      </c>
      <c r="K38" s="284">
        <f t="shared" si="28"/>
        <v>0</v>
      </c>
      <c r="L38" s="1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30" customHeight="1" x14ac:dyDescent="0.4">
      <c r="A39" s="201">
        <v>30</v>
      </c>
      <c r="B39" s="202" t="s">
        <v>256</v>
      </c>
      <c r="C39" s="47">
        <f>C96</f>
        <v>0</v>
      </c>
      <c r="D39" s="47">
        <f t="shared" ref="D39:K39" si="29">D96</f>
        <v>0</v>
      </c>
      <c r="E39" s="47">
        <f t="shared" si="29"/>
        <v>0</v>
      </c>
      <c r="F39" s="47">
        <f t="shared" si="29"/>
        <v>0</v>
      </c>
      <c r="G39" s="47">
        <f t="shared" si="29"/>
        <v>0</v>
      </c>
      <c r="H39" s="47">
        <f t="shared" si="29"/>
        <v>0</v>
      </c>
      <c r="I39" s="47">
        <f t="shared" si="29"/>
        <v>0</v>
      </c>
      <c r="J39" s="47">
        <f t="shared" si="29"/>
        <v>0</v>
      </c>
      <c r="K39" s="47">
        <f t="shared" si="29"/>
        <v>0</v>
      </c>
      <c r="L39" s="1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30" customHeight="1" x14ac:dyDescent="0.4">
      <c r="A40" s="201"/>
      <c r="B40" s="203" t="s">
        <v>261</v>
      </c>
      <c r="C40" s="47">
        <f t="shared" ref="C40:K40" si="30">SUM(C27:C39)</f>
        <v>10</v>
      </c>
      <c r="D40" s="47">
        <f t="shared" si="30"/>
        <v>1350</v>
      </c>
      <c r="E40" s="47">
        <f t="shared" si="30"/>
        <v>0</v>
      </c>
      <c r="F40" s="47">
        <f t="shared" si="30"/>
        <v>0</v>
      </c>
      <c r="G40" s="47">
        <f t="shared" si="30"/>
        <v>0</v>
      </c>
      <c r="H40" s="47">
        <f t="shared" si="30"/>
        <v>0</v>
      </c>
      <c r="I40" s="47">
        <f t="shared" si="30"/>
        <v>0</v>
      </c>
      <c r="J40" s="47">
        <f t="shared" si="30"/>
        <v>0</v>
      </c>
      <c r="K40" s="47">
        <f t="shared" si="30"/>
        <v>0</v>
      </c>
      <c r="L40" s="1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30" customHeight="1" x14ac:dyDescent="0.4">
      <c r="A41" s="201"/>
      <c r="B41" s="202"/>
      <c r="C41" s="47"/>
      <c r="D41" s="47"/>
      <c r="E41" s="47"/>
      <c r="F41" s="47"/>
      <c r="G41" s="47"/>
      <c r="H41" s="47"/>
      <c r="I41" s="47"/>
      <c r="J41" s="47"/>
      <c r="K41" s="47"/>
      <c r="L41" s="1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30" customHeight="1" x14ac:dyDescent="0.4">
      <c r="A42" s="201"/>
      <c r="B42" s="201" t="s">
        <v>157</v>
      </c>
      <c r="C42" s="47">
        <f t="shared" ref="C42:K42" si="31">C23+C25+C40</f>
        <v>53</v>
      </c>
      <c r="D42" s="285">
        <f t="shared" si="31"/>
        <v>5210</v>
      </c>
      <c r="E42" s="285">
        <f t="shared" si="31"/>
        <v>0</v>
      </c>
      <c r="F42" s="285">
        <f t="shared" si="31"/>
        <v>0</v>
      </c>
      <c r="G42" s="285">
        <f t="shared" si="31"/>
        <v>0</v>
      </c>
      <c r="H42" s="285">
        <f t="shared" si="31"/>
        <v>0</v>
      </c>
      <c r="I42" s="285">
        <f t="shared" si="31"/>
        <v>0</v>
      </c>
      <c r="J42" s="285">
        <f t="shared" si="31"/>
        <v>0</v>
      </c>
      <c r="K42" s="285">
        <f t="shared" si="31"/>
        <v>0</v>
      </c>
      <c r="L42" s="1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30" hidden="1" customHeight="1" x14ac:dyDescent="0.4">
      <c r="A43" s="137"/>
      <c r="B43" s="214"/>
      <c r="C43" s="47"/>
      <c r="D43" s="47"/>
      <c r="E43" s="210"/>
      <c r="F43" s="47"/>
      <c r="G43" s="47"/>
      <c r="H43" s="47"/>
      <c r="I43" s="47"/>
      <c r="J43" s="47"/>
      <c r="K43" s="47"/>
      <c r="L43" s="1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5" hidden="1" customHeight="1" x14ac:dyDescent="0.4">
      <c r="A44" s="137"/>
      <c r="B44" s="214"/>
      <c r="C44" s="47"/>
      <c r="D44" s="47"/>
      <c r="E44" s="210"/>
      <c r="F44" s="47"/>
      <c r="G44" s="47"/>
      <c r="H44" s="47"/>
      <c r="I44" s="47"/>
      <c r="J44" s="47"/>
      <c r="K44" s="47"/>
      <c r="L44" s="1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36" hidden="1" customHeight="1" x14ac:dyDescent="0.4">
      <c r="A45" s="177" t="s">
        <v>2</v>
      </c>
      <c r="B45" s="177" t="s">
        <v>44</v>
      </c>
      <c r="C45" s="178" t="s">
        <v>45</v>
      </c>
      <c r="D45" s="178"/>
      <c r="E45" s="1029" t="s">
        <v>164</v>
      </c>
      <c r="F45" s="178" t="s">
        <v>46</v>
      </c>
      <c r="G45" s="178"/>
      <c r="H45" s="178" t="s">
        <v>47</v>
      </c>
      <c r="I45" s="178"/>
      <c r="J45" s="177" t="s">
        <v>49</v>
      </c>
      <c r="K45" s="177" t="s">
        <v>50</v>
      </c>
      <c r="L45" s="1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17" hidden="1" customHeight="1" x14ac:dyDescent="0.4">
      <c r="A46" s="137"/>
      <c r="B46" s="137"/>
      <c r="C46" s="47" t="s">
        <v>11</v>
      </c>
      <c r="D46" s="47" t="s">
        <v>8</v>
      </c>
      <c r="E46" s="1030"/>
      <c r="F46" s="47" t="s">
        <v>11</v>
      </c>
      <c r="G46" s="47" t="s">
        <v>12</v>
      </c>
      <c r="H46" s="47" t="s">
        <v>11</v>
      </c>
      <c r="I46" s="47" t="s">
        <v>12</v>
      </c>
      <c r="J46" s="47"/>
      <c r="K46" s="47"/>
      <c r="L46" s="1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31.5" hidden="1" customHeight="1" x14ac:dyDescent="0.4">
      <c r="A47" s="200">
        <v>1</v>
      </c>
      <c r="B47" s="782" t="s">
        <v>372</v>
      </c>
      <c r="C47" s="180">
        <v>0</v>
      </c>
      <c r="D47" s="180">
        <v>0</v>
      </c>
      <c r="E47" s="172"/>
      <c r="F47" s="172"/>
      <c r="G47" s="172"/>
      <c r="H47" s="172"/>
      <c r="I47" s="172"/>
      <c r="J47" s="172"/>
      <c r="K47" s="172"/>
      <c r="L47" s="1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31.5" hidden="1" customHeight="1" x14ac:dyDescent="0.4">
      <c r="A48" s="129">
        <v>2</v>
      </c>
      <c r="B48" s="782" t="s">
        <v>373</v>
      </c>
      <c r="C48" s="180">
        <v>3</v>
      </c>
      <c r="D48" s="180">
        <v>200</v>
      </c>
      <c r="E48" s="172"/>
      <c r="F48" s="172"/>
      <c r="G48" s="172"/>
      <c r="H48" s="172"/>
      <c r="I48" s="172"/>
      <c r="J48" s="172"/>
      <c r="K48" s="172"/>
      <c r="L48" s="1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31.5" hidden="1" customHeight="1" x14ac:dyDescent="0.4">
      <c r="A49" s="129">
        <v>3</v>
      </c>
      <c r="B49" s="782" t="s">
        <v>374</v>
      </c>
      <c r="C49" s="180">
        <v>3</v>
      </c>
      <c r="D49" s="180">
        <v>240</v>
      </c>
      <c r="E49" s="172"/>
      <c r="F49" s="172"/>
      <c r="G49" s="172"/>
      <c r="H49" s="172"/>
      <c r="I49" s="172"/>
      <c r="J49" s="172"/>
      <c r="K49" s="172"/>
      <c r="L49" s="1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31.5" hidden="1" customHeight="1" x14ac:dyDescent="0.4">
      <c r="A50" s="200">
        <v>4</v>
      </c>
      <c r="B50" s="782" t="s">
        <v>375</v>
      </c>
      <c r="C50" s="180">
        <v>4</v>
      </c>
      <c r="D50" s="180">
        <v>240</v>
      </c>
      <c r="E50" s="172"/>
      <c r="F50" s="172"/>
      <c r="G50" s="172"/>
      <c r="H50" s="172"/>
      <c r="I50" s="172"/>
      <c r="J50" s="172"/>
      <c r="K50" s="172"/>
      <c r="L50" s="1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31.5" hidden="1" customHeight="1" x14ac:dyDescent="0.4">
      <c r="A51" s="129">
        <v>5</v>
      </c>
      <c r="B51" s="782" t="s">
        <v>376</v>
      </c>
      <c r="C51" s="180">
        <v>3</v>
      </c>
      <c r="D51" s="180">
        <v>200</v>
      </c>
      <c r="E51" s="172"/>
      <c r="F51" s="172"/>
      <c r="G51" s="172"/>
      <c r="H51" s="172"/>
      <c r="I51" s="172"/>
      <c r="J51" s="172"/>
      <c r="K51" s="172"/>
      <c r="L51" s="1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31.5" hidden="1" customHeight="1" x14ac:dyDescent="0.4">
      <c r="A52" s="129">
        <v>6</v>
      </c>
      <c r="B52" s="782" t="s">
        <v>377</v>
      </c>
      <c r="C52" s="180">
        <v>3</v>
      </c>
      <c r="D52" s="180">
        <v>240</v>
      </c>
      <c r="E52" s="172"/>
      <c r="F52" s="172"/>
      <c r="G52" s="172"/>
      <c r="H52" s="172"/>
      <c r="I52" s="172"/>
      <c r="J52" s="172"/>
      <c r="K52" s="172"/>
      <c r="L52" s="1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31.5" hidden="1" customHeight="1" x14ac:dyDescent="0.4">
      <c r="A53" s="200">
        <v>7</v>
      </c>
      <c r="B53" s="782" t="s">
        <v>378</v>
      </c>
      <c r="C53" s="180">
        <v>0</v>
      </c>
      <c r="D53" s="180">
        <v>0</v>
      </c>
      <c r="E53" s="172"/>
      <c r="F53" s="172"/>
      <c r="G53" s="172"/>
      <c r="H53" s="172"/>
      <c r="I53" s="172"/>
      <c r="J53" s="172"/>
      <c r="K53" s="172"/>
      <c r="L53" s="1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31.5" hidden="1" customHeight="1" x14ac:dyDescent="0.4">
      <c r="A54" s="200">
        <v>8</v>
      </c>
      <c r="B54" s="782" t="s">
        <v>379</v>
      </c>
      <c r="C54" s="180">
        <v>0</v>
      </c>
      <c r="D54" s="180">
        <v>0</v>
      </c>
      <c r="E54" s="172"/>
      <c r="F54" s="172"/>
      <c r="G54" s="172"/>
      <c r="H54" s="172"/>
      <c r="I54" s="172"/>
      <c r="J54" s="172"/>
      <c r="K54" s="172"/>
      <c r="L54" s="1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31.5" hidden="1" customHeight="1" x14ac:dyDescent="0.4">
      <c r="A55" s="129">
        <v>9</v>
      </c>
      <c r="B55" s="782" t="s">
        <v>380</v>
      </c>
      <c r="C55" s="180">
        <v>0</v>
      </c>
      <c r="D55" s="180">
        <v>0</v>
      </c>
      <c r="E55" s="172"/>
      <c r="F55" s="172"/>
      <c r="G55" s="172"/>
      <c r="H55" s="172"/>
      <c r="I55" s="172"/>
      <c r="J55" s="172"/>
      <c r="K55" s="172"/>
      <c r="L55" s="1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31.5" hidden="1" customHeight="1" x14ac:dyDescent="0.4">
      <c r="A56" s="129">
        <v>10</v>
      </c>
      <c r="B56" s="782" t="s">
        <v>381</v>
      </c>
      <c r="C56" s="180">
        <v>5</v>
      </c>
      <c r="D56" s="180">
        <v>500</v>
      </c>
      <c r="E56" s="180"/>
      <c r="F56" s="180"/>
      <c r="G56" s="180"/>
      <c r="H56" s="180"/>
      <c r="I56" s="180"/>
      <c r="J56" s="180"/>
      <c r="K56" s="180"/>
      <c r="L56" s="1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31.5" hidden="1" customHeight="1" x14ac:dyDescent="0.4">
      <c r="A57" s="249" t="s">
        <v>200</v>
      </c>
      <c r="B57" s="250"/>
      <c r="C57" s="180">
        <f>SUM(C47:C56)</f>
        <v>21</v>
      </c>
      <c r="D57" s="180">
        <f t="shared" ref="D57:K57" si="32">SUM(D47:D56)</f>
        <v>1620</v>
      </c>
      <c r="E57" s="180">
        <f t="shared" si="32"/>
        <v>0</v>
      </c>
      <c r="F57" s="180">
        <f t="shared" si="32"/>
        <v>0</v>
      </c>
      <c r="G57" s="180">
        <f t="shared" si="32"/>
        <v>0</v>
      </c>
      <c r="H57" s="180">
        <f t="shared" si="32"/>
        <v>0</v>
      </c>
      <c r="I57" s="180">
        <f t="shared" si="32"/>
        <v>0</v>
      </c>
      <c r="J57" s="180">
        <f t="shared" si="32"/>
        <v>0</v>
      </c>
      <c r="K57" s="180">
        <f t="shared" si="32"/>
        <v>0</v>
      </c>
      <c r="L57" s="1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31.5" hidden="1" customHeight="1" x14ac:dyDescent="0.4">
      <c r="A58" s="131">
        <v>11</v>
      </c>
      <c r="B58" s="142" t="s">
        <v>143</v>
      </c>
      <c r="C58" s="180">
        <v>2</v>
      </c>
      <c r="D58" s="180">
        <v>200</v>
      </c>
      <c r="E58" s="172"/>
      <c r="F58" s="172"/>
      <c r="G58" s="172"/>
      <c r="H58" s="172"/>
      <c r="I58" s="172"/>
      <c r="J58" s="172"/>
      <c r="K58" s="172"/>
      <c r="L58" s="1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31.5" hidden="1" customHeight="1" x14ac:dyDescent="0.4">
      <c r="A59" s="131">
        <v>12</v>
      </c>
      <c r="B59" s="142" t="s">
        <v>144</v>
      </c>
      <c r="C59" s="180">
        <v>0</v>
      </c>
      <c r="D59" s="180">
        <v>0</v>
      </c>
      <c r="E59" s="172"/>
      <c r="F59" s="172"/>
      <c r="G59" s="172"/>
      <c r="H59" s="172"/>
      <c r="I59" s="172"/>
      <c r="J59" s="172"/>
      <c r="K59" s="172"/>
      <c r="L59" s="1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31.5" hidden="1" customHeight="1" x14ac:dyDescent="0.4">
      <c r="A60" s="228">
        <v>13</v>
      </c>
      <c r="B60" s="142" t="s">
        <v>196</v>
      </c>
      <c r="C60" s="180">
        <v>3</v>
      </c>
      <c r="D60" s="180">
        <v>240</v>
      </c>
      <c r="E60" s="172"/>
      <c r="F60" s="172"/>
      <c r="G60" s="172"/>
      <c r="H60" s="172"/>
      <c r="I60" s="172"/>
      <c r="J60" s="172"/>
      <c r="K60" s="172"/>
      <c r="L60" s="1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31.5" hidden="1" customHeight="1" x14ac:dyDescent="0.4">
      <c r="A61" s="131">
        <v>14</v>
      </c>
      <c r="B61" s="141" t="s">
        <v>142</v>
      </c>
      <c r="C61" s="180">
        <v>2</v>
      </c>
      <c r="D61" s="180">
        <v>200</v>
      </c>
      <c r="E61" s="172"/>
      <c r="F61" s="172"/>
      <c r="G61" s="172"/>
      <c r="H61" s="172"/>
      <c r="I61" s="172"/>
      <c r="J61" s="172"/>
      <c r="K61" s="172"/>
      <c r="L61" s="1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31.5" hidden="1" customHeight="1" x14ac:dyDescent="0.4">
      <c r="A62" s="131">
        <v>15</v>
      </c>
      <c r="B62" s="141" t="s">
        <v>227</v>
      </c>
      <c r="C62" s="180">
        <v>0</v>
      </c>
      <c r="D62" s="180">
        <v>0</v>
      </c>
      <c r="E62" s="172"/>
      <c r="F62" s="172"/>
      <c r="G62" s="172"/>
      <c r="H62" s="172"/>
      <c r="I62" s="172"/>
      <c r="J62" s="172"/>
      <c r="K62" s="172"/>
      <c r="L62" s="1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31.5" hidden="1" customHeight="1" x14ac:dyDescent="0.4">
      <c r="A63" s="228">
        <v>16</v>
      </c>
      <c r="B63" s="142" t="s">
        <v>213</v>
      </c>
      <c r="C63" s="180">
        <v>0</v>
      </c>
      <c r="D63" s="180">
        <v>0</v>
      </c>
      <c r="E63" s="172"/>
      <c r="F63" s="172"/>
      <c r="G63" s="172"/>
      <c r="H63" s="172"/>
      <c r="I63" s="172"/>
      <c r="J63" s="172"/>
      <c r="K63" s="172"/>
      <c r="L63" s="1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31.5" hidden="1" customHeight="1" x14ac:dyDescent="0.4">
      <c r="A64" s="131">
        <v>17</v>
      </c>
      <c r="B64" s="142" t="s">
        <v>304</v>
      </c>
      <c r="C64" s="180">
        <v>0</v>
      </c>
      <c r="D64" s="180">
        <v>0</v>
      </c>
      <c r="E64" s="172"/>
      <c r="F64" s="172"/>
      <c r="G64" s="172"/>
      <c r="H64" s="172"/>
      <c r="I64" s="172"/>
      <c r="J64" s="172"/>
      <c r="K64" s="172"/>
      <c r="L64" s="1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31.5" hidden="1" customHeight="1" x14ac:dyDescent="0.4">
      <c r="A65" s="131">
        <v>18</v>
      </c>
      <c r="B65" s="141" t="s">
        <v>229</v>
      </c>
      <c r="C65" s="180">
        <v>1</v>
      </c>
      <c r="D65" s="180">
        <v>200</v>
      </c>
      <c r="E65" s="172"/>
      <c r="F65" s="172"/>
      <c r="G65" s="172"/>
      <c r="H65" s="172"/>
      <c r="I65" s="172"/>
      <c r="J65" s="172"/>
      <c r="K65" s="172"/>
      <c r="L65" s="1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31.5" hidden="1" customHeight="1" x14ac:dyDescent="0.4">
      <c r="A66" s="228">
        <v>19</v>
      </c>
      <c r="B66" s="246" t="s">
        <v>228</v>
      </c>
      <c r="C66" s="180">
        <v>0</v>
      </c>
      <c r="D66" s="180">
        <v>0</v>
      </c>
      <c r="E66" s="172"/>
      <c r="F66" s="172"/>
      <c r="G66" s="172"/>
      <c r="H66" s="172"/>
      <c r="I66" s="172"/>
      <c r="J66" s="172"/>
      <c r="K66" s="172"/>
      <c r="L66" s="1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31.5" hidden="1" customHeight="1" x14ac:dyDescent="0.4">
      <c r="A67" s="131">
        <v>20</v>
      </c>
      <c r="B67" s="141" t="s">
        <v>97</v>
      </c>
      <c r="C67" s="180">
        <v>2</v>
      </c>
      <c r="D67" s="180">
        <v>200</v>
      </c>
      <c r="E67" s="172"/>
      <c r="F67" s="172"/>
      <c r="G67" s="172"/>
      <c r="H67" s="172"/>
      <c r="I67" s="172"/>
      <c r="J67" s="172"/>
      <c r="K67" s="172"/>
      <c r="L67" s="1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31.5" hidden="1" customHeight="1" x14ac:dyDescent="0.4">
      <c r="A68" s="131">
        <v>21</v>
      </c>
      <c r="B68" s="142" t="s">
        <v>179</v>
      </c>
      <c r="C68" s="180">
        <v>0</v>
      </c>
      <c r="D68" s="180">
        <v>0</v>
      </c>
      <c r="E68" s="172"/>
      <c r="F68" s="172"/>
      <c r="G68" s="172"/>
      <c r="H68" s="172"/>
      <c r="I68" s="172"/>
      <c r="J68" s="172"/>
      <c r="K68" s="172"/>
      <c r="L68" s="1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31.5" hidden="1" customHeight="1" x14ac:dyDescent="0.4">
      <c r="A69" s="228">
        <v>22</v>
      </c>
      <c r="B69" s="142" t="s">
        <v>145</v>
      </c>
      <c r="C69" s="180">
        <v>2</v>
      </c>
      <c r="D69" s="180">
        <v>200</v>
      </c>
      <c r="E69" s="172"/>
      <c r="F69" s="172"/>
      <c r="G69" s="172"/>
      <c r="H69" s="172"/>
      <c r="I69" s="172"/>
      <c r="J69" s="172"/>
      <c r="K69" s="172"/>
      <c r="L69" s="1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31.5" hidden="1" customHeight="1" x14ac:dyDescent="0.4">
      <c r="A70" s="131">
        <v>23</v>
      </c>
      <c r="B70" s="141" t="s">
        <v>173</v>
      </c>
      <c r="C70" s="180">
        <v>0</v>
      </c>
      <c r="D70" s="180">
        <v>0</v>
      </c>
      <c r="E70" s="172"/>
      <c r="F70" s="172"/>
      <c r="G70" s="172"/>
      <c r="H70" s="172"/>
      <c r="I70" s="172"/>
      <c r="J70" s="172"/>
      <c r="K70" s="172"/>
      <c r="L70" s="1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31.5" hidden="1" customHeight="1" x14ac:dyDescent="0.4">
      <c r="A71" s="131">
        <v>24</v>
      </c>
      <c r="B71" s="142" t="s">
        <v>146</v>
      </c>
      <c r="C71" s="180">
        <v>2</v>
      </c>
      <c r="D71" s="180">
        <v>200</v>
      </c>
      <c r="E71" s="172"/>
      <c r="F71" s="172"/>
      <c r="G71" s="172"/>
      <c r="H71" s="172"/>
      <c r="I71" s="172"/>
      <c r="J71" s="172"/>
      <c r="K71" s="172"/>
      <c r="L71" s="1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31.5" hidden="1" customHeight="1" x14ac:dyDescent="0.4">
      <c r="A72" s="228">
        <v>25</v>
      </c>
      <c r="B72" s="142" t="s">
        <v>148</v>
      </c>
      <c r="C72" s="180">
        <v>2</v>
      </c>
      <c r="D72" s="180">
        <v>200</v>
      </c>
      <c r="E72" s="172"/>
      <c r="F72" s="172"/>
      <c r="G72" s="172"/>
      <c r="H72" s="172"/>
      <c r="I72" s="172"/>
      <c r="J72" s="172"/>
      <c r="K72" s="172"/>
      <c r="L72" s="1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31.5" hidden="1" customHeight="1" x14ac:dyDescent="0.4">
      <c r="A73" s="131">
        <v>26</v>
      </c>
      <c r="B73" s="142" t="s">
        <v>149</v>
      </c>
      <c r="C73" s="180">
        <v>2</v>
      </c>
      <c r="D73" s="180">
        <v>200</v>
      </c>
      <c r="E73" s="172"/>
      <c r="F73" s="172"/>
      <c r="G73" s="172"/>
      <c r="H73" s="172"/>
      <c r="I73" s="172"/>
      <c r="J73" s="172"/>
      <c r="K73" s="172"/>
      <c r="L73" s="1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31.5" hidden="1" customHeight="1" x14ac:dyDescent="0.4">
      <c r="A74" s="131">
        <v>27</v>
      </c>
      <c r="B74" s="142" t="s">
        <v>150</v>
      </c>
      <c r="C74" s="180">
        <v>0</v>
      </c>
      <c r="D74" s="180">
        <v>0</v>
      </c>
      <c r="E74" s="172"/>
      <c r="F74" s="172"/>
      <c r="G74" s="172"/>
      <c r="H74" s="172"/>
      <c r="I74" s="172"/>
      <c r="J74" s="172"/>
      <c r="K74" s="172"/>
      <c r="L74" s="1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31.5" hidden="1" customHeight="1" x14ac:dyDescent="0.4">
      <c r="A75" s="228">
        <v>28</v>
      </c>
      <c r="B75" s="141" t="s">
        <v>174</v>
      </c>
      <c r="C75" s="180">
        <v>0</v>
      </c>
      <c r="D75" s="180">
        <v>0</v>
      </c>
      <c r="E75" s="172"/>
      <c r="F75" s="172"/>
      <c r="G75" s="172"/>
      <c r="H75" s="172"/>
      <c r="I75" s="172"/>
      <c r="J75" s="172"/>
      <c r="K75" s="17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31.5" hidden="1" customHeight="1" x14ac:dyDescent="0.4">
      <c r="A76" s="131">
        <v>29</v>
      </c>
      <c r="B76" s="142" t="s">
        <v>329</v>
      </c>
      <c r="C76" s="180"/>
      <c r="D76" s="180"/>
      <c r="E76" s="172"/>
      <c r="F76" s="172"/>
      <c r="G76" s="172"/>
      <c r="H76" s="172"/>
      <c r="I76" s="172"/>
      <c r="J76" s="172"/>
      <c r="K76" s="17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31.5" hidden="1" customHeight="1" x14ac:dyDescent="0.4">
      <c r="A77" s="131">
        <v>30</v>
      </c>
      <c r="B77" s="142" t="s">
        <v>151</v>
      </c>
      <c r="C77" s="180">
        <v>2</v>
      </c>
      <c r="D77" s="180">
        <v>200</v>
      </c>
      <c r="E77" s="172"/>
      <c r="F77" s="172"/>
      <c r="G77" s="172"/>
      <c r="H77" s="172"/>
      <c r="I77" s="172"/>
      <c r="J77" s="172"/>
      <c r="K77" s="17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31.5" hidden="1" customHeight="1" x14ac:dyDescent="0.4">
      <c r="A78" s="228">
        <v>31</v>
      </c>
      <c r="B78" s="142" t="s">
        <v>226</v>
      </c>
      <c r="C78" s="180">
        <v>0</v>
      </c>
      <c r="D78" s="180">
        <v>0</v>
      </c>
      <c r="E78" s="172"/>
      <c r="F78" s="172"/>
      <c r="G78" s="172"/>
      <c r="H78" s="172"/>
      <c r="I78" s="172"/>
      <c r="J78" s="172"/>
      <c r="K78" s="17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31.5" hidden="1" customHeight="1" x14ac:dyDescent="0.4">
      <c r="A79" s="131">
        <v>32</v>
      </c>
      <c r="B79" s="142" t="s">
        <v>275</v>
      </c>
      <c r="C79" s="180">
        <v>0</v>
      </c>
      <c r="D79" s="180">
        <v>0</v>
      </c>
      <c r="E79" s="172"/>
      <c r="F79" s="172"/>
      <c r="G79" s="172"/>
      <c r="H79" s="172"/>
      <c r="I79" s="172"/>
      <c r="J79" s="172"/>
      <c r="K79" s="17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31.5" hidden="1" customHeight="1" x14ac:dyDescent="0.4">
      <c r="A80" s="131">
        <v>33</v>
      </c>
      <c r="B80" s="142" t="s">
        <v>193</v>
      </c>
      <c r="C80" s="180">
        <v>0</v>
      </c>
      <c r="D80" s="180">
        <v>0</v>
      </c>
      <c r="E80" s="180"/>
      <c r="F80" s="180"/>
      <c r="G80" s="180"/>
      <c r="H80" s="180"/>
      <c r="I80" s="180"/>
      <c r="J80" s="180"/>
      <c r="K80" s="18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11" s="2" customFormat="1" ht="31.5" hidden="1" customHeight="1" x14ac:dyDescent="0.4">
      <c r="A81" s="131"/>
      <c r="B81" s="789" t="s">
        <v>158</v>
      </c>
      <c r="C81" s="180">
        <f>SUM(C57:C80)</f>
        <v>41</v>
      </c>
      <c r="D81" s="180">
        <f t="shared" ref="D81:K81" si="33">SUM(D58:D80)</f>
        <v>2040</v>
      </c>
      <c r="E81" s="180">
        <f t="shared" si="33"/>
        <v>0</v>
      </c>
      <c r="F81" s="180">
        <f t="shared" si="33"/>
        <v>0</v>
      </c>
      <c r="G81" s="180">
        <f t="shared" si="33"/>
        <v>0</v>
      </c>
      <c r="H81" s="180">
        <f t="shared" si="33"/>
        <v>0</v>
      </c>
      <c r="I81" s="180">
        <f t="shared" si="33"/>
        <v>0</v>
      </c>
      <c r="J81" s="180">
        <f t="shared" si="33"/>
        <v>0</v>
      </c>
      <c r="K81" s="180">
        <f t="shared" si="33"/>
        <v>0</v>
      </c>
    </row>
    <row r="82" spans="1:11" s="2" customFormat="1" ht="31.5" hidden="1" customHeight="1" x14ac:dyDescent="0.4">
      <c r="A82" s="131">
        <v>34</v>
      </c>
      <c r="B82" s="141" t="s">
        <v>152</v>
      </c>
      <c r="C82" s="180">
        <f>C105</f>
        <v>2</v>
      </c>
      <c r="D82" s="180">
        <f t="shared" ref="D82:K82" si="34">D105</f>
        <v>200</v>
      </c>
      <c r="E82" s="180">
        <f t="shared" si="34"/>
        <v>0</v>
      </c>
      <c r="F82" s="180">
        <f t="shared" si="34"/>
        <v>0</v>
      </c>
      <c r="G82" s="180">
        <f t="shared" si="34"/>
        <v>0</v>
      </c>
      <c r="H82" s="180">
        <f t="shared" si="34"/>
        <v>0</v>
      </c>
      <c r="I82" s="180">
        <f t="shared" si="34"/>
        <v>0</v>
      </c>
      <c r="J82" s="180">
        <f t="shared" si="34"/>
        <v>0</v>
      </c>
      <c r="K82" s="180">
        <f t="shared" si="34"/>
        <v>0</v>
      </c>
    </row>
    <row r="83" spans="1:11" s="2" customFormat="1" ht="31.5" hidden="1" customHeight="1" x14ac:dyDescent="0.4">
      <c r="A83" s="228">
        <v>35</v>
      </c>
      <c r="B83" s="141" t="s">
        <v>153</v>
      </c>
      <c r="C83" s="180">
        <v>0</v>
      </c>
      <c r="D83" s="180">
        <v>0</v>
      </c>
      <c r="E83" s="172"/>
      <c r="F83" s="172"/>
      <c r="G83" s="172"/>
      <c r="H83" s="172"/>
      <c r="I83" s="172"/>
      <c r="J83" s="172"/>
      <c r="K83" s="172"/>
    </row>
    <row r="84" spans="1:11" s="2" customFormat="1" ht="31.5" hidden="1" customHeight="1" x14ac:dyDescent="0.4">
      <c r="A84" s="131">
        <v>36</v>
      </c>
      <c r="B84" s="141" t="s">
        <v>276</v>
      </c>
      <c r="C84" s="180">
        <v>0</v>
      </c>
      <c r="D84" s="180">
        <v>0</v>
      </c>
      <c r="E84" s="172"/>
      <c r="F84" s="172"/>
      <c r="G84" s="172"/>
      <c r="H84" s="172"/>
      <c r="I84" s="172"/>
      <c r="J84" s="172"/>
      <c r="K84" s="172"/>
    </row>
    <row r="85" spans="1:11" s="2" customFormat="1" ht="31.5" hidden="1" customHeight="1" x14ac:dyDescent="0.4">
      <c r="A85" s="131">
        <v>37</v>
      </c>
      <c r="B85" s="130" t="s">
        <v>264</v>
      </c>
      <c r="C85" s="180">
        <v>0</v>
      </c>
      <c r="D85" s="180">
        <v>0</v>
      </c>
      <c r="E85" s="172"/>
      <c r="F85" s="172"/>
      <c r="G85" s="172"/>
      <c r="H85" s="172"/>
      <c r="I85" s="172"/>
      <c r="J85" s="172"/>
      <c r="K85" s="172"/>
    </row>
    <row r="86" spans="1:11" s="2" customFormat="1" ht="31.5" hidden="1" customHeight="1" x14ac:dyDescent="0.4">
      <c r="A86" s="228">
        <v>38</v>
      </c>
      <c r="B86" s="781" t="s">
        <v>383</v>
      </c>
      <c r="C86" s="180">
        <v>2</v>
      </c>
      <c r="D86" s="180">
        <v>200</v>
      </c>
      <c r="E86" s="172"/>
      <c r="F86" s="172"/>
      <c r="G86" s="172"/>
      <c r="H86" s="172"/>
      <c r="I86" s="172"/>
      <c r="J86" s="172"/>
      <c r="K86" s="172"/>
    </row>
    <row r="87" spans="1:11" s="2" customFormat="1" ht="31.5" hidden="1" customHeight="1" x14ac:dyDescent="0.4">
      <c r="A87" s="131">
        <v>39</v>
      </c>
      <c r="B87" s="141" t="s">
        <v>154</v>
      </c>
      <c r="C87" s="180">
        <v>0</v>
      </c>
      <c r="D87" s="180">
        <v>0</v>
      </c>
      <c r="E87" s="172"/>
      <c r="F87" s="172"/>
      <c r="G87" s="172"/>
      <c r="H87" s="172"/>
      <c r="I87" s="172"/>
      <c r="J87" s="172"/>
      <c r="K87" s="172"/>
    </row>
    <row r="88" spans="1:11" s="2" customFormat="1" ht="31.5" hidden="1" customHeight="1" x14ac:dyDescent="0.4">
      <c r="A88" s="131">
        <v>40</v>
      </c>
      <c r="B88" s="133" t="s">
        <v>194</v>
      </c>
      <c r="C88" s="180">
        <v>0</v>
      </c>
      <c r="D88" s="180">
        <v>0</v>
      </c>
      <c r="E88" s="172"/>
      <c r="F88" s="172"/>
      <c r="G88" s="172"/>
      <c r="H88" s="172"/>
      <c r="I88" s="172"/>
      <c r="J88" s="172"/>
      <c r="K88" s="172"/>
    </row>
    <row r="89" spans="1:11" s="2" customFormat="1" ht="31.5" hidden="1" customHeight="1" x14ac:dyDescent="0.4">
      <c r="A89" s="228">
        <v>41</v>
      </c>
      <c r="B89" s="141" t="s">
        <v>161</v>
      </c>
      <c r="C89" s="180">
        <v>3</v>
      </c>
      <c r="D89" s="180">
        <v>750</v>
      </c>
      <c r="E89" s="172"/>
      <c r="F89" s="172"/>
      <c r="G89" s="172"/>
      <c r="H89" s="172"/>
      <c r="I89" s="172"/>
      <c r="J89" s="172"/>
      <c r="K89" s="172"/>
    </row>
    <row r="90" spans="1:11" s="2" customFormat="1" ht="31.5" hidden="1" customHeight="1" x14ac:dyDescent="0.4">
      <c r="A90" s="131">
        <v>42</v>
      </c>
      <c r="B90" s="141" t="s">
        <v>160</v>
      </c>
      <c r="C90" s="180">
        <v>3</v>
      </c>
      <c r="D90" s="180">
        <v>200</v>
      </c>
      <c r="E90" s="172"/>
      <c r="F90" s="172"/>
      <c r="G90" s="172"/>
      <c r="H90" s="172"/>
      <c r="I90" s="172"/>
      <c r="J90" s="172"/>
      <c r="K90" s="172"/>
    </row>
    <row r="91" spans="1:11" s="2" customFormat="1" ht="31.5" hidden="1" customHeight="1" x14ac:dyDescent="0.4">
      <c r="A91" s="131">
        <v>43</v>
      </c>
      <c r="B91" s="142" t="s">
        <v>214</v>
      </c>
      <c r="C91" s="180">
        <v>1</v>
      </c>
      <c r="D91" s="180">
        <v>100</v>
      </c>
      <c r="E91" s="172"/>
      <c r="F91" s="172"/>
      <c r="G91" s="172"/>
      <c r="H91" s="172"/>
      <c r="I91" s="172"/>
      <c r="J91" s="172"/>
      <c r="K91" s="172"/>
    </row>
    <row r="92" spans="1:11" s="2" customFormat="1" ht="24.6" hidden="1" x14ac:dyDescent="0.4">
      <c r="A92" s="228">
        <v>44</v>
      </c>
      <c r="B92" s="141" t="s">
        <v>317</v>
      </c>
      <c r="C92" s="180">
        <v>1</v>
      </c>
      <c r="D92" s="180">
        <v>100</v>
      </c>
      <c r="E92" s="137"/>
      <c r="F92" s="137"/>
      <c r="G92" s="137"/>
      <c r="H92" s="137"/>
      <c r="I92" s="137"/>
      <c r="J92" s="137"/>
      <c r="K92" s="137"/>
    </row>
    <row r="93" spans="1:11" s="2" customFormat="1" ht="24.6" hidden="1" x14ac:dyDescent="0.4">
      <c r="A93" s="131">
        <v>45</v>
      </c>
      <c r="B93" s="141" t="s">
        <v>177</v>
      </c>
      <c r="C93" s="180">
        <v>0</v>
      </c>
      <c r="D93" s="180">
        <v>0</v>
      </c>
      <c r="E93" s="136"/>
      <c r="F93" s="136"/>
      <c r="G93" s="136"/>
      <c r="H93" s="136"/>
      <c r="I93" s="136"/>
      <c r="J93" s="136"/>
      <c r="K93" s="136"/>
    </row>
    <row r="94" spans="1:11" s="2" customFormat="1" ht="24.6" hidden="1" x14ac:dyDescent="0.4">
      <c r="A94" s="131">
        <v>46</v>
      </c>
      <c r="B94" s="141" t="s">
        <v>352</v>
      </c>
      <c r="C94" s="180">
        <v>0</v>
      </c>
      <c r="D94" s="180">
        <v>0</v>
      </c>
      <c r="E94" s="180"/>
      <c r="F94" s="180"/>
      <c r="G94" s="180"/>
      <c r="H94" s="180"/>
      <c r="I94" s="180"/>
      <c r="J94" s="180"/>
      <c r="K94" s="180"/>
    </row>
    <row r="95" spans="1:11" s="2" customFormat="1" ht="24.6" hidden="1" x14ac:dyDescent="0.4">
      <c r="A95" s="228">
        <v>47</v>
      </c>
      <c r="B95" s="141" t="s">
        <v>311</v>
      </c>
      <c r="C95" s="180">
        <v>0</v>
      </c>
      <c r="D95" s="180">
        <v>0</v>
      </c>
      <c r="E95" s="180"/>
      <c r="F95" s="180"/>
      <c r="G95" s="180"/>
      <c r="H95" s="180"/>
      <c r="I95" s="180"/>
      <c r="J95" s="180"/>
      <c r="K95" s="180"/>
    </row>
    <row r="96" spans="1:11" s="2" customFormat="1" ht="24.6" hidden="1" x14ac:dyDescent="0.4">
      <c r="A96" s="131">
        <v>48</v>
      </c>
      <c r="B96" s="141" t="s">
        <v>175</v>
      </c>
      <c r="C96" s="180">
        <v>0</v>
      </c>
      <c r="D96" s="180">
        <v>0</v>
      </c>
      <c r="E96" s="137"/>
      <c r="F96" s="137"/>
      <c r="G96" s="137"/>
      <c r="H96" s="137"/>
      <c r="I96" s="137"/>
      <c r="J96" s="137"/>
      <c r="K96" s="137"/>
    </row>
    <row r="97" spans="1:11" s="2" customFormat="1" ht="24.6" hidden="1" x14ac:dyDescent="0.4">
      <c r="A97" s="131"/>
      <c r="B97" s="789" t="s">
        <v>391</v>
      </c>
      <c r="C97" s="180">
        <f t="shared" ref="C97:K97" si="35">SUM(C83:C96)</f>
        <v>10</v>
      </c>
      <c r="D97" s="180">
        <f t="shared" si="35"/>
        <v>1350</v>
      </c>
      <c r="E97" s="180">
        <f t="shared" si="35"/>
        <v>0</v>
      </c>
      <c r="F97" s="180">
        <f t="shared" si="35"/>
        <v>0</v>
      </c>
      <c r="G97" s="180">
        <f t="shared" si="35"/>
        <v>0</v>
      </c>
      <c r="H97" s="180">
        <f t="shared" si="35"/>
        <v>0</v>
      </c>
      <c r="I97" s="180">
        <f t="shared" si="35"/>
        <v>0</v>
      </c>
      <c r="J97" s="180">
        <f t="shared" si="35"/>
        <v>0</v>
      </c>
      <c r="K97" s="180">
        <f t="shared" si="35"/>
        <v>0</v>
      </c>
    </row>
    <row r="98" spans="1:11" s="2" customFormat="1" ht="24.6" hidden="1" x14ac:dyDescent="0.4">
      <c r="A98" s="131"/>
      <c r="B98" s="788" t="s">
        <v>157</v>
      </c>
      <c r="C98" s="137">
        <f t="shared" ref="C98:K98" si="36">C81+C97+C82</f>
        <v>53</v>
      </c>
      <c r="D98" s="137">
        <f t="shared" si="36"/>
        <v>3590</v>
      </c>
      <c r="E98" s="137">
        <f t="shared" si="36"/>
        <v>0</v>
      </c>
      <c r="F98" s="137">
        <f t="shared" si="36"/>
        <v>0</v>
      </c>
      <c r="G98" s="137">
        <f t="shared" si="36"/>
        <v>0</v>
      </c>
      <c r="H98" s="137">
        <f t="shared" si="36"/>
        <v>0</v>
      </c>
      <c r="I98" s="137">
        <f t="shared" si="36"/>
        <v>0</v>
      </c>
      <c r="J98" s="137">
        <f t="shared" si="36"/>
        <v>0</v>
      </c>
      <c r="K98" s="137">
        <f t="shared" si="36"/>
        <v>0</v>
      </c>
    </row>
    <row r="99" spans="1:11" s="2" customFormat="1" ht="24.6" hidden="1" x14ac:dyDescent="0.4">
      <c r="A99" s="252"/>
      <c r="B99" s="245"/>
      <c r="C99" s="137"/>
      <c r="D99" s="137"/>
      <c r="E99" s="137"/>
      <c r="F99" s="137"/>
      <c r="G99" s="137"/>
      <c r="H99" s="137"/>
      <c r="I99" s="137"/>
      <c r="J99" s="137"/>
      <c r="K99" s="137"/>
    </row>
    <row r="100" spans="1:11" s="2" customFormat="1" ht="24.6" hidden="1" x14ac:dyDescent="0.4">
      <c r="A100" s="243">
        <v>1</v>
      </c>
      <c r="B100" s="241" t="s">
        <v>201</v>
      </c>
      <c r="C100" s="137">
        <v>0</v>
      </c>
      <c r="D100" s="137">
        <v>0</v>
      </c>
      <c r="E100" s="137"/>
      <c r="F100" s="137"/>
      <c r="G100" s="137"/>
      <c r="H100" s="137"/>
      <c r="I100" s="137"/>
      <c r="J100" s="137"/>
      <c r="K100" s="137"/>
    </row>
    <row r="101" spans="1:11" s="2" customFormat="1" ht="24.6" hidden="1" x14ac:dyDescent="0.4">
      <c r="A101" s="244">
        <v>2</v>
      </c>
      <c r="B101" s="132" t="s">
        <v>277</v>
      </c>
      <c r="C101" s="137">
        <v>0</v>
      </c>
      <c r="D101" s="137">
        <v>0</v>
      </c>
      <c r="E101" s="137"/>
      <c r="F101" s="137"/>
      <c r="G101" s="137"/>
      <c r="H101" s="137"/>
      <c r="I101" s="137"/>
      <c r="J101" s="137"/>
      <c r="K101" s="137"/>
    </row>
    <row r="102" spans="1:11" s="2" customFormat="1" ht="24.6" hidden="1" x14ac:dyDescent="0.4">
      <c r="A102" s="233">
        <v>3</v>
      </c>
      <c r="B102" s="130" t="s">
        <v>278</v>
      </c>
      <c r="C102" s="137">
        <v>2</v>
      </c>
      <c r="D102" s="137">
        <v>200</v>
      </c>
      <c r="E102" s="137"/>
      <c r="F102" s="137"/>
      <c r="G102" s="137"/>
      <c r="H102" s="137"/>
      <c r="I102" s="137"/>
      <c r="J102" s="137"/>
      <c r="K102" s="137"/>
    </row>
    <row r="103" spans="1:11" s="2" customFormat="1" ht="24.6" hidden="1" x14ac:dyDescent="0.4">
      <c r="A103" s="233">
        <v>4</v>
      </c>
      <c r="B103" s="241" t="s">
        <v>283</v>
      </c>
      <c r="C103" s="137">
        <v>0</v>
      </c>
      <c r="D103" s="137">
        <v>0</v>
      </c>
      <c r="E103" s="137"/>
      <c r="F103" s="137"/>
      <c r="G103" s="137"/>
      <c r="H103" s="137"/>
      <c r="I103" s="137"/>
      <c r="J103" s="137"/>
      <c r="K103" s="137"/>
    </row>
    <row r="104" spans="1:11" s="2" customFormat="1" ht="24.6" hidden="1" x14ac:dyDescent="0.4">
      <c r="A104" s="233">
        <v>5</v>
      </c>
      <c r="B104" s="130" t="s">
        <v>279</v>
      </c>
      <c r="C104" s="137">
        <v>0</v>
      </c>
      <c r="D104" s="137">
        <v>0</v>
      </c>
      <c r="E104" s="137"/>
      <c r="F104" s="137"/>
      <c r="G104" s="137"/>
      <c r="H104" s="137"/>
      <c r="I104" s="137"/>
      <c r="J104" s="137"/>
      <c r="K104" s="137"/>
    </row>
    <row r="105" spans="1:11" s="2" customFormat="1" ht="24.6" hidden="1" x14ac:dyDescent="0.4">
      <c r="A105" s="231"/>
      <c r="B105" s="130" t="s">
        <v>152</v>
      </c>
      <c r="C105" s="137">
        <f>SUM(C100:C104)</f>
        <v>2</v>
      </c>
      <c r="D105" s="137">
        <f t="shared" ref="D105:K105" si="37">SUM(D100:D104)</f>
        <v>200</v>
      </c>
      <c r="E105" s="137">
        <f t="shared" si="37"/>
        <v>0</v>
      </c>
      <c r="F105" s="137">
        <f t="shared" si="37"/>
        <v>0</v>
      </c>
      <c r="G105" s="137">
        <f t="shared" si="37"/>
        <v>0</v>
      </c>
      <c r="H105" s="137">
        <f t="shared" si="37"/>
        <v>0</v>
      </c>
      <c r="I105" s="137">
        <f t="shared" si="37"/>
        <v>0</v>
      </c>
      <c r="J105" s="137">
        <f t="shared" si="37"/>
        <v>0</v>
      </c>
      <c r="K105" s="137">
        <f t="shared" si="37"/>
        <v>0</v>
      </c>
    </row>
    <row r="106" spans="1:11" s="2" customFormat="1" ht="13.2" hidden="1" x14ac:dyDescent="0.25"/>
    <row r="107" spans="1:11" s="2" customFormat="1" ht="13.2" hidden="1" x14ac:dyDescent="0.25"/>
    <row r="108" spans="1:11" s="2" customFormat="1" ht="13.2" hidden="1" x14ac:dyDescent="0.25"/>
    <row r="109" spans="1:11" s="2" customFormat="1" ht="13.2" hidden="1" x14ac:dyDescent="0.25"/>
    <row r="110" spans="1:11" s="2" customFormat="1" ht="13.2" hidden="1" x14ac:dyDescent="0.25"/>
    <row r="111" spans="1:11" s="2" customFormat="1" ht="13.2" hidden="1" x14ac:dyDescent="0.25"/>
    <row r="112" spans="1:11" s="2" customFormat="1" ht="13.2" hidden="1" x14ac:dyDescent="0.25"/>
    <row r="113" s="2" customFormat="1" ht="13.2" hidden="1" x14ac:dyDescent="0.25"/>
    <row r="114" s="2" customFormat="1" ht="13.2" hidden="1" x14ac:dyDescent="0.25"/>
    <row r="115" s="2" customFormat="1" ht="13.2" hidden="1" x14ac:dyDescent="0.25"/>
    <row r="116" s="2" customFormat="1" ht="13.2" hidden="1" x14ac:dyDescent="0.25"/>
    <row r="117" s="2" customFormat="1" ht="13.2" hidden="1" x14ac:dyDescent="0.25"/>
    <row r="118" s="2" customFormat="1" ht="13.2" hidden="1" x14ac:dyDescent="0.25"/>
    <row r="119" s="2" customFormat="1" ht="13.2" hidden="1" x14ac:dyDescent="0.25"/>
    <row r="120" s="2" customFormat="1" ht="13.2" hidden="1" x14ac:dyDescent="0.25"/>
    <row r="121" s="2" customFormat="1" ht="13.2" hidden="1" x14ac:dyDescent="0.25"/>
    <row r="122" s="2" customFormat="1" ht="13.2" hidden="1" x14ac:dyDescent="0.25"/>
    <row r="123" s="2" customFormat="1" ht="13.2" hidden="1" x14ac:dyDescent="0.25"/>
    <row r="124" s="2" customFormat="1" ht="13.2" hidden="1" x14ac:dyDescent="0.25"/>
    <row r="125" s="2" customFormat="1" ht="13.2" hidden="1" x14ac:dyDescent="0.25"/>
    <row r="126" s="2" customFormat="1" ht="13.2" hidden="1" x14ac:dyDescent="0.25"/>
    <row r="127" s="2" customFormat="1" ht="13.2" hidden="1" x14ac:dyDescent="0.25"/>
    <row r="128" s="2" customFormat="1" ht="13.2" x14ac:dyDescent="0.25"/>
    <row r="129" s="2" customFormat="1" ht="13.2" x14ac:dyDescent="0.25"/>
  </sheetData>
  <mergeCells count="6">
    <mergeCell ref="E45:E46"/>
    <mergeCell ref="E5:E6"/>
    <mergeCell ref="A1:K1"/>
    <mergeCell ref="A2:K2"/>
    <mergeCell ref="A3:K3"/>
    <mergeCell ref="A4:K4"/>
  </mergeCells>
  <phoneticPr fontId="0" type="noConversion"/>
  <printOptions horizontalCentered="1"/>
  <pageMargins left="1" right="0.5" top="0.75" bottom="0.75" header="0.3" footer="0.3"/>
  <pageSetup paperSize="9" scale="48" orientation="portrait" r:id="rId1"/>
  <headerFooter alignWithMargins="0"/>
  <colBreaks count="1" manualBreakCount="1">
    <brk id="11" max="4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zoomScale="55" zoomScaleSheetLayoutView="55" workbookViewId="0">
      <pane ySplit="6" topLeftCell="A7" activePane="bottomLeft" state="frozen"/>
      <selection activeCell="E21" sqref="E21"/>
      <selection pane="bottomLeft" sqref="A1:XFD1048576"/>
    </sheetView>
  </sheetViews>
  <sheetFormatPr defaultColWidth="9.6328125" defaultRowHeight="35.25" customHeight="1" zeroHeight="1" x14ac:dyDescent="0.25"/>
  <cols>
    <col min="1" max="1" width="16.6328125" style="2" customWidth="1"/>
    <col min="2" max="2" width="53.81640625" style="2" customWidth="1"/>
    <col min="3" max="3" width="10.90625" style="2" customWidth="1"/>
    <col min="4" max="4" width="11.6328125" style="2" customWidth="1"/>
    <col min="5" max="5" width="9.6328125" style="2" customWidth="1"/>
    <col min="6" max="6" width="12" style="2" customWidth="1"/>
    <col min="7" max="7" width="10.453125" style="2" customWidth="1"/>
    <col min="8" max="8" width="13.81640625" style="2" customWidth="1"/>
    <col min="9" max="16384" width="9.6328125" style="2"/>
  </cols>
  <sheetData>
    <row r="1" spans="1:9" s="144" customFormat="1" ht="35.25" hidden="1" customHeight="1" x14ac:dyDescent="0.4">
      <c r="A1" s="1046" t="s">
        <v>0</v>
      </c>
      <c r="B1" s="1046"/>
      <c r="C1" s="1046"/>
      <c r="D1" s="1046"/>
      <c r="E1" s="1046"/>
      <c r="F1" s="1046"/>
      <c r="G1" s="1046"/>
      <c r="H1" s="1046"/>
      <c r="I1" s="143"/>
    </row>
    <row r="2" spans="1:9" s="144" customFormat="1" ht="35.25" hidden="1" customHeight="1" x14ac:dyDescent="0.25">
      <c r="A2" s="1047" t="s">
        <v>313</v>
      </c>
      <c r="B2" s="1047"/>
      <c r="C2" s="1047"/>
      <c r="D2" s="1047"/>
      <c r="E2" s="1047"/>
      <c r="F2" s="1047"/>
      <c r="G2" s="1047"/>
      <c r="H2" s="1047"/>
      <c r="I2" s="143"/>
    </row>
    <row r="3" spans="1:9" s="144" customFormat="1" ht="35.25" hidden="1" customHeight="1" x14ac:dyDescent="0.4">
      <c r="A3" s="1048" t="s">
        <v>88</v>
      </c>
      <c r="B3" s="1048"/>
      <c r="C3" s="1048"/>
      <c r="D3" s="1048"/>
      <c r="E3" s="1048"/>
      <c r="F3" s="1048"/>
      <c r="G3" s="1048"/>
      <c r="H3" s="1048"/>
      <c r="I3" s="143"/>
    </row>
    <row r="4" spans="1:9" s="144" customFormat="1" ht="35.25" hidden="1" customHeight="1" thickBot="1" x14ac:dyDescent="0.45">
      <c r="A4" s="1049" t="s">
        <v>188</v>
      </c>
      <c r="B4" s="1049"/>
      <c r="C4" s="1049"/>
      <c r="D4" s="1049"/>
      <c r="E4" s="1049"/>
      <c r="F4" s="1049"/>
      <c r="G4" s="1049"/>
      <c r="H4" s="1049"/>
      <c r="I4" s="143"/>
    </row>
    <row r="5" spans="1:9" s="144" customFormat="1" ht="90" hidden="1" customHeight="1" x14ac:dyDescent="0.25">
      <c r="A5" s="340" t="s">
        <v>55</v>
      </c>
      <c r="B5" s="341" t="s">
        <v>17</v>
      </c>
      <c r="C5" s="1044" t="s">
        <v>315</v>
      </c>
      <c r="D5" s="1045"/>
      <c r="E5" s="339" t="s">
        <v>56</v>
      </c>
      <c r="F5" s="339"/>
      <c r="G5" s="338" t="s">
        <v>314</v>
      </c>
      <c r="H5" s="342"/>
      <c r="I5" s="143"/>
    </row>
    <row r="6" spans="1:9" s="144" customFormat="1" ht="35.25" hidden="1" customHeight="1" x14ac:dyDescent="0.4">
      <c r="A6" s="343"/>
      <c r="B6" s="344"/>
      <c r="C6" s="345" t="s">
        <v>11</v>
      </c>
      <c r="D6" s="345" t="s">
        <v>8</v>
      </c>
      <c r="E6" s="345" t="s">
        <v>11</v>
      </c>
      <c r="F6" s="345" t="s">
        <v>8</v>
      </c>
      <c r="G6" s="345" t="s">
        <v>11</v>
      </c>
      <c r="H6" s="346" t="s">
        <v>8</v>
      </c>
      <c r="I6" s="143"/>
    </row>
    <row r="7" spans="1:9" s="144" customFormat="1" ht="35.25" hidden="1" customHeight="1" x14ac:dyDescent="0.4">
      <c r="A7" s="327">
        <v>1</v>
      </c>
      <c r="B7" s="328" t="s">
        <v>171</v>
      </c>
      <c r="C7" s="305">
        <f t="shared" ref="C7:H7" si="0">SUM(C49:C55)</f>
        <v>0</v>
      </c>
      <c r="D7" s="305">
        <f t="shared" si="0"/>
        <v>0</v>
      </c>
      <c r="E7" s="305">
        <f t="shared" si="0"/>
        <v>0</v>
      </c>
      <c r="F7" s="305">
        <f t="shared" si="0"/>
        <v>0</v>
      </c>
      <c r="G7" s="305">
        <f t="shared" si="0"/>
        <v>0</v>
      </c>
      <c r="H7" s="305">
        <f t="shared" si="0"/>
        <v>0</v>
      </c>
      <c r="I7" s="143"/>
    </row>
    <row r="8" spans="1:9" s="144" customFormat="1" ht="35.25" hidden="1" customHeight="1" x14ac:dyDescent="0.4">
      <c r="A8" s="327">
        <v>2</v>
      </c>
      <c r="B8" s="328" t="s">
        <v>231</v>
      </c>
      <c r="C8" s="305">
        <f t="shared" ref="C8:H9" si="1">C57</f>
        <v>0</v>
      </c>
      <c r="D8" s="305">
        <f t="shared" si="1"/>
        <v>0</v>
      </c>
      <c r="E8" s="305">
        <f t="shared" si="1"/>
        <v>0</v>
      </c>
      <c r="F8" s="305">
        <f t="shared" si="1"/>
        <v>0</v>
      </c>
      <c r="G8" s="305">
        <f t="shared" si="1"/>
        <v>0</v>
      </c>
      <c r="H8" s="305">
        <f t="shared" si="1"/>
        <v>0</v>
      </c>
      <c r="I8" s="143"/>
    </row>
    <row r="9" spans="1:9" s="144" customFormat="1" ht="35.25" hidden="1" customHeight="1" x14ac:dyDescent="0.4">
      <c r="A9" s="327">
        <v>3</v>
      </c>
      <c r="B9" s="328" t="s">
        <v>257</v>
      </c>
      <c r="C9" s="305">
        <f t="shared" si="1"/>
        <v>0</v>
      </c>
      <c r="D9" s="305">
        <f t="shared" si="1"/>
        <v>0</v>
      </c>
      <c r="E9" s="305">
        <f t="shared" si="1"/>
        <v>0</v>
      </c>
      <c r="F9" s="305">
        <f t="shared" si="1"/>
        <v>0</v>
      </c>
      <c r="G9" s="305">
        <f t="shared" si="1"/>
        <v>0</v>
      </c>
      <c r="H9" s="305">
        <f t="shared" si="1"/>
        <v>0</v>
      </c>
      <c r="I9" s="143"/>
    </row>
    <row r="10" spans="1:9" s="144" customFormat="1" ht="35.25" hidden="1" customHeight="1" x14ac:dyDescent="0.4">
      <c r="A10" s="327">
        <v>4</v>
      </c>
      <c r="B10" s="328" t="s">
        <v>232</v>
      </c>
      <c r="C10" s="305">
        <f>SUM(C59:C62)</f>
        <v>0</v>
      </c>
      <c r="D10" s="305">
        <f>SUM(D59:D61)</f>
        <v>0</v>
      </c>
      <c r="E10" s="305">
        <f>SUM(E59:E61)</f>
        <v>0</v>
      </c>
      <c r="F10" s="305">
        <f>SUM(F59:F61)</f>
        <v>0</v>
      </c>
      <c r="G10" s="305">
        <f>SUM(G59:G61)</f>
        <v>0</v>
      </c>
      <c r="H10" s="305">
        <f>SUM(H59:H61)</f>
        <v>0</v>
      </c>
      <c r="I10" s="143"/>
    </row>
    <row r="11" spans="1:9" s="144" customFormat="1" ht="35.25" hidden="1" customHeight="1" x14ac:dyDescent="0.4">
      <c r="A11" s="327">
        <v>5</v>
      </c>
      <c r="B11" s="328" t="s">
        <v>233</v>
      </c>
      <c r="C11" s="305">
        <f t="shared" ref="C11:H12" si="2">C63</f>
        <v>0</v>
      </c>
      <c r="D11" s="305">
        <f t="shared" si="2"/>
        <v>0</v>
      </c>
      <c r="E11" s="305">
        <f t="shared" si="2"/>
        <v>0</v>
      </c>
      <c r="F11" s="305">
        <f t="shared" si="2"/>
        <v>0</v>
      </c>
      <c r="G11" s="305">
        <f t="shared" si="2"/>
        <v>0</v>
      </c>
      <c r="H11" s="305">
        <f t="shared" si="2"/>
        <v>0</v>
      </c>
      <c r="I11" s="143"/>
    </row>
    <row r="12" spans="1:9" s="144" customFormat="1" ht="35.25" hidden="1" customHeight="1" x14ac:dyDescent="0.4">
      <c r="A12" s="327">
        <v>6</v>
      </c>
      <c r="B12" s="328" t="s">
        <v>234</v>
      </c>
      <c r="C12" s="305">
        <f t="shared" si="2"/>
        <v>0</v>
      </c>
      <c r="D12" s="305">
        <f t="shared" si="2"/>
        <v>0</v>
      </c>
      <c r="E12" s="305">
        <f t="shared" si="2"/>
        <v>0</v>
      </c>
      <c r="F12" s="305">
        <f t="shared" si="2"/>
        <v>0</v>
      </c>
      <c r="G12" s="305">
        <f t="shared" si="2"/>
        <v>0</v>
      </c>
      <c r="H12" s="305">
        <f t="shared" si="2"/>
        <v>0</v>
      </c>
      <c r="I12" s="143"/>
    </row>
    <row r="13" spans="1:9" s="144" customFormat="1" ht="35.25" hidden="1" customHeight="1" x14ac:dyDescent="0.4">
      <c r="A13" s="327">
        <v>7</v>
      </c>
      <c r="B13" s="328" t="s">
        <v>92</v>
      </c>
      <c r="C13" s="305">
        <f t="shared" ref="C13:H13" si="3">SUM(C65:C67)</f>
        <v>0</v>
      </c>
      <c r="D13" s="305">
        <f t="shared" si="3"/>
        <v>0</v>
      </c>
      <c r="E13" s="305">
        <f t="shared" si="3"/>
        <v>0</v>
      </c>
      <c r="F13" s="305">
        <f t="shared" si="3"/>
        <v>0</v>
      </c>
      <c r="G13" s="305">
        <f t="shared" si="3"/>
        <v>0</v>
      </c>
      <c r="H13" s="305">
        <f t="shared" si="3"/>
        <v>0</v>
      </c>
      <c r="I13" s="143"/>
    </row>
    <row r="14" spans="1:9" s="144" customFormat="1" ht="35.25" hidden="1" customHeight="1" x14ac:dyDescent="0.4">
      <c r="A14" s="327">
        <v>8</v>
      </c>
      <c r="B14" s="328" t="s">
        <v>258</v>
      </c>
      <c r="C14" s="305">
        <f t="shared" ref="C14:H15" si="4">C68</f>
        <v>0</v>
      </c>
      <c r="D14" s="305">
        <f t="shared" si="4"/>
        <v>0</v>
      </c>
      <c r="E14" s="305">
        <f t="shared" si="4"/>
        <v>0</v>
      </c>
      <c r="F14" s="305">
        <f t="shared" si="4"/>
        <v>0</v>
      </c>
      <c r="G14" s="305">
        <f t="shared" si="4"/>
        <v>0</v>
      </c>
      <c r="H14" s="305">
        <f t="shared" si="4"/>
        <v>0</v>
      </c>
      <c r="I14" s="143"/>
    </row>
    <row r="15" spans="1:9" s="144" customFormat="1" ht="35.25" hidden="1" customHeight="1" x14ac:dyDescent="0.4">
      <c r="A15" s="327">
        <v>9</v>
      </c>
      <c r="B15" s="328" t="s">
        <v>235</v>
      </c>
      <c r="C15" s="305">
        <f t="shared" si="4"/>
        <v>0</v>
      </c>
      <c r="D15" s="305">
        <f t="shared" si="4"/>
        <v>0</v>
      </c>
      <c r="E15" s="305">
        <f t="shared" si="4"/>
        <v>0</v>
      </c>
      <c r="F15" s="305">
        <f t="shared" si="4"/>
        <v>0</v>
      </c>
      <c r="G15" s="305">
        <f t="shared" si="4"/>
        <v>0</v>
      </c>
      <c r="H15" s="305">
        <f t="shared" si="4"/>
        <v>0</v>
      </c>
      <c r="I15" s="143"/>
    </row>
    <row r="16" spans="1:9" s="144" customFormat="1" ht="35.25" hidden="1" customHeight="1" x14ac:dyDescent="0.4">
      <c r="A16" s="327">
        <v>10</v>
      </c>
      <c r="B16" s="328" t="s">
        <v>236</v>
      </c>
      <c r="C16" s="305">
        <f t="shared" ref="C16:H17" si="5">C72</f>
        <v>0</v>
      </c>
      <c r="D16" s="305">
        <f t="shared" si="5"/>
        <v>0</v>
      </c>
      <c r="E16" s="305">
        <f t="shared" si="5"/>
        <v>0</v>
      </c>
      <c r="F16" s="305">
        <f t="shared" si="5"/>
        <v>0</v>
      </c>
      <c r="G16" s="305">
        <f t="shared" si="5"/>
        <v>0</v>
      </c>
      <c r="H16" s="305">
        <f t="shared" si="5"/>
        <v>0</v>
      </c>
      <c r="I16" s="143"/>
    </row>
    <row r="17" spans="1:9" s="144" customFormat="1" ht="35.25" hidden="1" customHeight="1" x14ac:dyDescent="0.4">
      <c r="A17" s="327">
        <v>11</v>
      </c>
      <c r="B17" s="328" t="s">
        <v>170</v>
      </c>
      <c r="C17" s="305">
        <f t="shared" si="5"/>
        <v>0</v>
      </c>
      <c r="D17" s="305">
        <f t="shared" si="5"/>
        <v>0</v>
      </c>
      <c r="E17" s="305">
        <f t="shared" si="5"/>
        <v>0</v>
      </c>
      <c r="F17" s="305">
        <f t="shared" si="5"/>
        <v>0</v>
      </c>
      <c r="G17" s="305">
        <f t="shared" si="5"/>
        <v>0</v>
      </c>
      <c r="H17" s="305">
        <f t="shared" si="5"/>
        <v>0</v>
      </c>
      <c r="I17" s="143"/>
    </row>
    <row r="18" spans="1:9" s="144" customFormat="1" ht="35.25" hidden="1" customHeight="1" x14ac:dyDescent="0.4">
      <c r="A18" s="327">
        <v>12</v>
      </c>
      <c r="B18" s="328" t="s">
        <v>254</v>
      </c>
      <c r="C18" s="305">
        <f>SUM(C70:C71)</f>
        <v>0</v>
      </c>
      <c r="D18" s="305">
        <f>D70</f>
        <v>0</v>
      </c>
      <c r="E18" s="305">
        <f>E70</f>
        <v>0</v>
      </c>
      <c r="F18" s="305">
        <f>F70</f>
        <v>0</v>
      </c>
      <c r="G18" s="305">
        <f>G70</f>
        <v>0</v>
      </c>
      <c r="H18" s="305">
        <f>H70</f>
        <v>0</v>
      </c>
      <c r="I18" s="143"/>
    </row>
    <row r="19" spans="1:9" s="144" customFormat="1" ht="35.25" hidden="1" customHeight="1" x14ac:dyDescent="0.4">
      <c r="A19" s="327">
        <v>13</v>
      </c>
      <c r="B19" s="328" t="s">
        <v>238</v>
      </c>
      <c r="C19" s="305">
        <f t="shared" ref="C19:H24" si="6">C74</f>
        <v>0</v>
      </c>
      <c r="D19" s="305">
        <f t="shared" si="6"/>
        <v>0</v>
      </c>
      <c r="E19" s="305">
        <f t="shared" si="6"/>
        <v>0</v>
      </c>
      <c r="F19" s="305">
        <f t="shared" si="6"/>
        <v>0</v>
      </c>
      <c r="G19" s="305">
        <f t="shared" si="6"/>
        <v>0</v>
      </c>
      <c r="H19" s="305">
        <f t="shared" si="6"/>
        <v>0</v>
      </c>
      <c r="I19" s="143"/>
    </row>
    <row r="20" spans="1:9" s="144" customFormat="1" ht="35.25" hidden="1" customHeight="1" x14ac:dyDescent="0.4">
      <c r="A20" s="327">
        <v>14</v>
      </c>
      <c r="B20" s="328" t="s">
        <v>239</v>
      </c>
      <c r="C20" s="305">
        <f t="shared" si="6"/>
        <v>0</v>
      </c>
      <c r="D20" s="305">
        <f t="shared" si="6"/>
        <v>0</v>
      </c>
      <c r="E20" s="305">
        <f t="shared" si="6"/>
        <v>0</v>
      </c>
      <c r="F20" s="305">
        <f t="shared" si="6"/>
        <v>0</v>
      </c>
      <c r="G20" s="305">
        <f t="shared" si="6"/>
        <v>0</v>
      </c>
      <c r="H20" s="305">
        <f t="shared" si="6"/>
        <v>0</v>
      </c>
      <c r="I20" s="143"/>
    </row>
    <row r="21" spans="1:9" s="144" customFormat="1" ht="35.25" hidden="1" customHeight="1" x14ac:dyDescent="0.4">
      <c r="A21" s="327">
        <v>15</v>
      </c>
      <c r="B21" s="328" t="s">
        <v>240</v>
      </c>
      <c r="C21" s="305">
        <f t="shared" si="6"/>
        <v>0</v>
      </c>
      <c r="D21" s="305">
        <f t="shared" si="6"/>
        <v>0</v>
      </c>
      <c r="E21" s="305">
        <f t="shared" si="6"/>
        <v>0</v>
      </c>
      <c r="F21" s="305">
        <f t="shared" si="6"/>
        <v>0</v>
      </c>
      <c r="G21" s="305">
        <f t="shared" si="6"/>
        <v>0</v>
      </c>
      <c r="H21" s="305">
        <f t="shared" si="6"/>
        <v>0</v>
      </c>
      <c r="I21" s="143"/>
    </row>
    <row r="22" spans="1:9" s="144" customFormat="1" ht="35.25" hidden="1" customHeight="1" x14ac:dyDescent="0.4">
      <c r="A22" s="327">
        <v>16</v>
      </c>
      <c r="B22" s="328" t="s">
        <v>241</v>
      </c>
      <c r="C22" s="305">
        <f t="shared" si="6"/>
        <v>0</v>
      </c>
      <c r="D22" s="305">
        <f t="shared" si="6"/>
        <v>0</v>
      </c>
      <c r="E22" s="305">
        <f t="shared" si="6"/>
        <v>0</v>
      </c>
      <c r="F22" s="305">
        <f t="shared" si="6"/>
        <v>0</v>
      </c>
      <c r="G22" s="305">
        <f t="shared" si="6"/>
        <v>0</v>
      </c>
      <c r="H22" s="305">
        <f t="shared" si="6"/>
        <v>0</v>
      </c>
      <c r="I22" s="143"/>
    </row>
    <row r="23" spans="1:9" s="144" customFormat="1" ht="35.25" hidden="1" customHeight="1" x14ac:dyDescent="0.4">
      <c r="A23" s="327">
        <v>17</v>
      </c>
      <c r="B23" s="328" t="s">
        <v>242</v>
      </c>
      <c r="C23" s="305">
        <f t="shared" si="6"/>
        <v>0</v>
      </c>
      <c r="D23" s="305">
        <f t="shared" si="6"/>
        <v>0</v>
      </c>
      <c r="E23" s="305">
        <f t="shared" si="6"/>
        <v>0</v>
      </c>
      <c r="F23" s="305">
        <f t="shared" si="6"/>
        <v>0</v>
      </c>
      <c r="G23" s="305">
        <f t="shared" si="6"/>
        <v>0</v>
      </c>
      <c r="H23" s="305">
        <f t="shared" si="6"/>
        <v>0</v>
      </c>
      <c r="I23" s="143"/>
    </row>
    <row r="24" spans="1:9" s="144" customFormat="1" ht="35.25" hidden="1" customHeight="1" x14ac:dyDescent="0.4">
      <c r="A24" s="327">
        <v>18</v>
      </c>
      <c r="B24" s="328" t="s">
        <v>243</v>
      </c>
      <c r="C24" s="305">
        <f t="shared" si="6"/>
        <v>0</v>
      </c>
      <c r="D24" s="305">
        <f t="shared" si="6"/>
        <v>0</v>
      </c>
      <c r="E24" s="305">
        <f t="shared" si="6"/>
        <v>0</v>
      </c>
      <c r="F24" s="305">
        <f t="shared" si="6"/>
        <v>0</v>
      </c>
      <c r="G24" s="305">
        <f t="shared" si="6"/>
        <v>0</v>
      </c>
      <c r="H24" s="305">
        <f t="shared" si="6"/>
        <v>0</v>
      </c>
      <c r="I24" s="143"/>
    </row>
    <row r="25" spans="1:9" s="144" customFormat="1" ht="35.25" hidden="1" customHeight="1" x14ac:dyDescent="0.4">
      <c r="A25" s="327"/>
      <c r="B25" s="347" t="s">
        <v>259</v>
      </c>
      <c r="C25" s="305">
        <f t="shared" ref="C25:H25" si="7">SUM(C7:C24)</f>
        <v>0</v>
      </c>
      <c r="D25" s="305">
        <f t="shared" si="7"/>
        <v>0</v>
      </c>
      <c r="E25" s="305">
        <f t="shared" si="7"/>
        <v>0</v>
      </c>
      <c r="F25" s="305">
        <f t="shared" si="7"/>
        <v>0</v>
      </c>
      <c r="G25" s="305">
        <f t="shared" si="7"/>
        <v>0</v>
      </c>
      <c r="H25" s="305">
        <f t="shared" si="7"/>
        <v>0</v>
      </c>
      <c r="I25" s="143"/>
    </row>
    <row r="26" spans="1:9" s="144" customFormat="1" ht="35.25" hidden="1" customHeight="1" x14ac:dyDescent="0.4">
      <c r="A26" s="327"/>
      <c r="B26" s="328"/>
      <c r="C26" s="305"/>
      <c r="D26" s="305"/>
      <c r="E26" s="305"/>
      <c r="F26" s="305"/>
      <c r="G26" s="305"/>
      <c r="H26" s="305"/>
      <c r="I26" s="143"/>
    </row>
    <row r="27" spans="1:9" s="144" customFormat="1" ht="35.25" hidden="1" customHeight="1" x14ac:dyDescent="0.4">
      <c r="A27" s="327">
        <v>19</v>
      </c>
      <c r="B27" s="347" t="s">
        <v>260</v>
      </c>
      <c r="C27" s="305">
        <f t="shared" ref="C27:H27" si="8">C104</f>
        <v>0</v>
      </c>
      <c r="D27" s="305">
        <f t="shared" si="8"/>
        <v>0</v>
      </c>
      <c r="E27" s="305">
        <f t="shared" si="8"/>
        <v>0</v>
      </c>
      <c r="F27" s="305">
        <f t="shared" si="8"/>
        <v>0</v>
      </c>
      <c r="G27" s="305">
        <f t="shared" si="8"/>
        <v>0</v>
      </c>
      <c r="H27" s="305">
        <f t="shared" si="8"/>
        <v>0</v>
      </c>
      <c r="I27" s="143"/>
    </row>
    <row r="28" spans="1:9" s="144" customFormat="1" ht="35.25" hidden="1" customHeight="1" x14ac:dyDescent="0.4">
      <c r="A28" s="327"/>
      <c r="B28" s="328"/>
      <c r="C28" s="305"/>
      <c r="D28" s="305"/>
      <c r="E28" s="305"/>
      <c r="F28" s="305"/>
      <c r="G28" s="305"/>
      <c r="H28" s="305"/>
      <c r="I28" s="143"/>
    </row>
    <row r="29" spans="1:9" s="144" customFormat="1" ht="35.25" hidden="1" customHeight="1" x14ac:dyDescent="0.4">
      <c r="A29" s="327">
        <v>20</v>
      </c>
      <c r="B29" s="328" t="s">
        <v>244</v>
      </c>
      <c r="C29" s="305">
        <f>SUM(C83:C84)</f>
        <v>0</v>
      </c>
      <c r="D29" s="305">
        <f>D83</f>
        <v>0</v>
      </c>
      <c r="E29" s="305">
        <f>E83</f>
        <v>0</v>
      </c>
      <c r="F29" s="305">
        <f>F83</f>
        <v>0</v>
      </c>
      <c r="G29" s="305">
        <f>G83</f>
        <v>0</v>
      </c>
      <c r="H29" s="305">
        <f>H83</f>
        <v>0</v>
      </c>
      <c r="I29" s="143"/>
    </row>
    <row r="30" spans="1:9" s="144" customFormat="1" ht="35.25" hidden="1" customHeight="1" x14ac:dyDescent="0.4">
      <c r="A30" s="327">
        <v>21</v>
      </c>
      <c r="B30" s="328" t="s">
        <v>245</v>
      </c>
      <c r="C30" s="305">
        <f t="shared" ref="C30:H30" si="9">C86</f>
        <v>0</v>
      </c>
      <c r="D30" s="305">
        <f t="shared" si="9"/>
        <v>0</v>
      </c>
      <c r="E30" s="305">
        <f t="shared" si="9"/>
        <v>0</v>
      </c>
      <c r="F30" s="305">
        <f t="shared" si="9"/>
        <v>0</v>
      </c>
      <c r="G30" s="305">
        <f t="shared" si="9"/>
        <v>0</v>
      </c>
      <c r="H30" s="305">
        <f t="shared" si="9"/>
        <v>0</v>
      </c>
      <c r="I30" s="143"/>
    </row>
    <row r="31" spans="1:9" s="144" customFormat="1" ht="35.25" hidden="1" customHeight="1" x14ac:dyDescent="0.4">
      <c r="A31" s="327">
        <v>22</v>
      </c>
      <c r="B31" s="328" t="s">
        <v>246</v>
      </c>
      <c r="C31" s="305">
        <f t="shared" ref="C31:H31" si="10">C92</f>
        <v>0</v>
      </c>
      <c r="D31" s="305">
        <f t="shared" si="10"/>
        <v>0</v>
      </c>
      <c r="E31" s="305">
        <f t="shared" si="10"/>
        <v>0</v>
      </c>
      <c r="F31" s="305">
        <f t="shared" si="10"/>
        <v>0</v>
      </c>
      <c r="G31" s="305">
        <f t="shared" si="10"/>
        <v>0</v>
      </c>
      <c r="H31" s="305">
        <f t="shared" si="10"/>
        <v>0</v>
      </c>
      <c r="I31" s="143"/>
    </row>
    <row r="32" spans="1:9" s="144" customFormat="1" ht="35.25" hidden="1" customHeight="1" x14ac:dyDescent="0.4">
      <c r="A32" s="327">
        <v>23</v>
      </c>
      <c r="B32" s="328" t="s">
        <v>247</v>
      </c>
      <c r="C32" s="348">
        <f t="shared" ref="C32:H32" si="11">C90</f>
        <v>0</v>
      </c>
      <c r="D32" s="348">
        <f t="shared" si="11"/>
        <v>0</v>
      </c>
      <c r="E32" s="348">
        <f t="shared" si="11"/>
        <v>0</v>
      </c>
      <c r="F32" s="348">
        <f t="shared" si="11"/>
        <v>0</v>
      </c>
      <c r="G32" s="348">
        <f t="shared" si="11"/>
        <v>0</v>
      </c>
      <c r="H32" s="348">
        <f t="shared" si="11"/>
        <v>0</v>
      </c>
      <c r="I32" s="143"/>
    </row>
    <row r="33" spans="1:9" s="144" customFormat="1" ht="35.25" hidden="1" customHeight="1" x14ac:dyDescent="0.4">
      <c r="A33" s="327">
        <v>24</v>
      </c>
      <c r="B33" s="328" t="s">
        <v>248</v>
      </c>
      <c r="C33" s="305">
        <f t="shared" ref="C33:H33" si="12">C85</f>
        <v>0</v>
      </c>
      <c r="D33" s="305">
        <f t="shared" si="12"/>
        <v>0</v>
      </c>
      <c r="E33" s="305">
        <f t="shared" si="12"/>
        <v>0</v>
      </c>
      <c r="F33" s="305">
        <f t="shared" si="12"/>
        <v>0</v>
      </c>
      <c r="G33" s="305">
        <f t="shared" si="12"/>
        <v>0</v>
      </c>
      <c r="H33" s="305">
        <f t="shared" si="12"/>
        <v>0</v>
      </c>
      <c r="I33" s="143"/>
    </row>
    <row r="34" spans="1:9" s="144" customFormat="1" ht="35.25" hidden="1" customHeight="1" x14ac:dyDescent="0.4">
      <c r="A34" s="327">
        <v>25</v>
      </c>
      <c r="B34" s="328" t="s">
        <v>249</v>
      </c>
      <c r="C34" s="305">
        <f t="shared" ref="C34:H34" si="13">C93</f>
        <v>0</v>
      </c>
      <c r="D34" s="305">
        <f t="shared" si="13"/>
        <v>0</v>
      </c>
      <c r="E34" s="305">
        <f t="shared" si="13"/>
        <v>0</v>
      </c>
      <c r="F34" s="305">
        <f t="shared" si="13"/>
        <v>0</v>
      </c>
      <c r="G34" s="305">
        <f t="shared" si="13"/>
        <v>0</v>
      </c>
      <c r="H34" s="305">
        <f t="shared" si="13"/>
        <v>0</v>
      </c>
      <c r="I34" s="143"/>
    </row>
    <row r="35" spans="1:9" s="144" customFormat="1" ht="35.25" hidden="1" customHeight="1" x14ac:dyDescent="0.4">
      <c r="A35" s="327">
        <v>26</v>
      </c>
      <c r="B35" s="328" t="s">
        <v>250</v>
      </c>
      <c r="C35" s="305">
        <f t="shared" ref="C35:H35" si="14">C82</f>
        <v>0</v>
      </c>
      <c r="D35" s="305">
        <f t="shared" si="14"/>
        <v>0</v>
      </c>
      <c r="E35" s="305">
        <f t="shared" si="14"/>
        <v>0</v>
      </c>
      <c r="F35" s="305">
        <f t="shared" si="14"/>
        <v>0</v>
      </c>
      <c r="G35" s="305">
        <f t="shared" si="14"/>
        <v>0</v>
      </c>
      <c r="H35" s="305">
        <f t="shared" si="14"/>
        <v>0</v>
      </c>
      <c r="I35" s="143"/>
    </row>
    <row r="36" spans="1:9" s="144" customFormat="1" ht="35.25" hidden="1" customHeight="1" x14ac:dyDescent="0.4">
      <c r="A36" s="327">
        <v>27</v>
      </c>
      <c r="B36" s="328" t="s">
        <v>251</v>
      </c>
      <c r="C36" s="305">
        <f t="shared" ref="C36:H37" si="15">C88</f>
        <v>0</v>
      </c>
      <c r="D36" s="305">
        <f t="shared" si="15"/>
        <v>0</v>
      </c>
      <c r="E36" s="305">
        <f t="shared" si="15"/>
        <v>0</v>
      </c>
      <c r="F36" s="305">
        <f t="shared" si="15"/>
        <v>0</v>
      </c>
      <c r="G36" s="305">
        <f t="shared" si="15"/>
        <v>0</v>
      </c>
      <c r="H36" s="305">
        <f t="shared" si="15"/>
        <v>0</v>
      </c>
      <c r="I36" s="143"/>
    </row>
    <row r="37" spans="1:9" s="144" customFormat="1" ht="35.25" hidden="1" customHeight="1" x14ac:dyDescent="0.4">
      <c r="A37" s="327">
        <v>28</v>
      </c>
      <c r="B37" s="328" t="s">
        <v>252</v>
      </c>
      <c r="C37" s="348">
        <f t="shared" si="15"/>
        <v>0</v>
      </c>
      <c r="D37" s="348">
        <f t="shared" si="15"/>
        <v>0</v>
      </c>
      <c r="E37" s="348">
        <f t="shared" si="15"/>
        <v>0</v>
      </c>
      <c r="F37" s="348">
        <f t="shared" si="15"/>
        <v>0</v>
      </c>
      <c r="G37" s="348">
        <f t="shared" si="15"/>
        <v>0</v>
      </c>
      <c r="H37" s="348">
        <f t="shared" si="15"/>
        <v>0</v>
      </c>
      <c r="I37" s="143"/>
    </row>
    <row r="38" spans="1:9" s="144" customFormat="1" ht="35.25" hidden="1" customHeight="1" x14ac:dyDescent="0.4">
      <c r="A38" s="327">
        <v>29</v>
      </c>
      <c r="B38" s="328" t="s">
        <v>253</v>
      </c>
      <c r="C38" s="348">
        <f t="shared" ref="C38:H38" si="16">C87</f>
        <v>0</v>
      </c>
      <c r="D38" s="348">
        <f t="shared" si="16"/>
        <v>0</v>
      </c>
      <c r="E38" s="348">
        <f t="shared" si="16"/>
        <v>0</v>
      </c>
      <c r="F38" s="348">
        <f t="shared" si="16"/>
        <v>0</v>
      </c>
      <c r="G38" s="348">
        <f t="shared" si="16"/>
        <v>0</v>
      </c>
      <c r="H38" s="348">
        <f t="shared" si="16"/>
        <v>0</v>
      </c>
      <c r="I38" s="143"/>
    </row>
    <row r="39" spans="1:9" s="144" customFormat="1" ht="35.25" hidden="1" customHeight="1" x14ac:dyDescent="0.4">
      <c r="A39" s="327">
        <v>30</v>
      </c>
      <c r="B39" s="328" t="s">
        <v>255</v>
      </c>
      <c r="C39" s="348">
        <f t="shared" ref="C39:H39" si="17">C91</f>
        <v>0</v>
      </c>
      <c r="D39" s="348">
        <f t="shared" si="17"/>
        <v>0</v>
      </c>
      <c r="E39" s="348">
        <f t="shared" si="17"/>
        <v>0</v>
      </c>
      <c r="F39" s="348">
        <f t="shared" si="17"/>
        <v>0</v>
      </c>
      <c r="G39" s="348">
        <f t="shared" si="17"/>
        <v>0</v>
      </c>
      <c r="H39" s="348">
        <f t="shared" si="17"/>
        <v>0</v>
      </c>
      <c r="I39" s="143"/>
    </row>
    <row r="40" spans="1:9" s="144" customFormat="1" ht="35.25" hidden="1" customHeight="1" x14ac:dyDescent="0.4">
      <c r="A40" s="327">
        <v>31</v>
      </c>
      <c r="B40" s="328" t="s">
        <v>310</v>
      </c>
      <c r="C40" s="348">
        <f>C96</f>
        <v>0</v>
      </c>
      <c r="D40" s="348">
        <f t="shared" ref="D40:H40" si="18">D96</f>
        <v>0</v>
      </c>
      <c r="E40" s="348">
        <f t="shared" si="18"/>
        <v>0</v>
      </c>
      <c r="F40" s="348">
        <f t="shared" si="18"/>
        <v>0</v>
      </c>
      <c r="G40" s="348">
        <f t="shared" si="18"/>
        <v>0</v>
      </c>
      <c r="H40" s="348">
        <f t="shared" si="18"/>
        <v>0</v>
      </c>
      <c r="I40" s="143"/>
    </row>
    <row r="41" spans="1:9" s="144" customFormat="1" ht="35.25" hidden="1" customHeight="1" x14ac:dyDescent="0.4">
      <c r="A41" s="327">
        <v>32</v>
      </c>
      <c r="B41" s="328" t="s">
        <v>256</v>
      </c>
      <c r="C41" s="305">
        <f>C97</f>
        <v>0</v>
      </c>
      <c r="D41" s="305">
        <f t="shared" ref="D41:H41" si="19">D97</f>
        <v>0</v>
      </c>
      <c r="E41" s="305">
        <f t="shared" si="19"/>
        <v>0</v>
      </c>
      <c r="F41" s="305">
        <f t="shared" si="19"/>
        <v>0</v>
      </c>
      <c r="G41" s="305">
        <f t="shared" si="19"/>
        <v>0</v>
      </c>
      <c r="H41" s="305">
        <f t="shared" si="19"/>
        <v>0</v>
      </c>
      <c r="I41" s="143"/>
    </row>
    <row r="42" spans="1:9" s="144" customFormat="1" ht="35.25" hidden="1" customHeight="1" x14ac:dyDescent="0.4">
      <c r="A42" s="327"/>
      <c r="B42" s="347" t="s">
        <v>261</v>
      </c>
      <c r="C42" s="305">
        <f t="shared" ref="C42:H42" si="20">SUM(C29:C41)</f>
        <v>0</v>
      </c>
      <c r="D42" s="305">
        <f t="shared" si="20"/>
        <v>0</v>
      </c>
      <c r="E42" s="305">
        <f t="shared" si="20"/>
        <v>0</v>
      </c>
      <c r="F42" s="305">
        <f t="shared" si="20"/>
        <v>0</v>
      </c>
      <c r="G42" s="305">
        <f t="shared" si="20"/>
        <v>0</v>
      </c>
      <c r="H42" s="305">
        <f t="shared" si="20"/>
        <v>0</v>
      </c>
      <c r="I42" s="143"/>
    </row>
    <row r="43" spans="1:9" s="144" customFormat="1" ht="35.25" hidden="1" customHeight="1" x14ac:dyDescent="0.4">
      <c r="A43" s="327"/>
      <c r="B43" s="328"/>
      <c r="C43" s="305"/>
      <c r="D43" s="305"/>
      <c r="E43" s="305"/>
      <c r="F43" s="305"/>
      <c r="G43" s="305"/>
      <c r="H43" s="305"/>
      <c r="I43" s="143"/>
    </row>
    <row r="44" spans="1:9" s="144" customFormat="1" ht="35.25" hidden="1" customHeight="1" x14ac:dyDescent="0.4">
      <c r="A44" s="327"/>
      <c r="B44" s="327" t="s">
        <v>157</v>
      </c>
      <c r="C44" s="305">
        <f>C25+C42</f>
        <v>0</v>
      </c>
      <c r="D44" s="305">
        <f t="shared" ref="D44:H44" si="21">D25+D42</f>
        <v>0</v>
      </c>
      <c r="E44" s="305">
        <f t="shared" si="21"/>
        <v>0</v>
      </c>
      <c r="F44" s="305">
        <f t="shared" si="21"/>
        <v>0</v>
      </c>
      <c r="G44" s="305">
        <f t="shared" si="21"/>
        <v>0</v>
      </c>
      <c r="H44" s="305">
        <f t="shared" si="21"/>
        <v>0</v>
      </c>
      <c r="I44" s="143"/>
    </row>
    <row r="45" spans="1:9" s="144" customFormat="1" ht="35.25" hidden="1" customHeight="1" x14ac:dyDescent="0.4">
      <c r="A45" s="349"/>
      <c r="B45" s="350"/>
      <c r="C45" s="345"/>
      <c r="D45" s="345"/>
      <c r="E45" s="345"/>
      <c r="F45" s="345"/>
      <c r="G45" s="345"/>
      <c r="H45" s="346"/>
      <c r="I45" s="143"/>
    </row>
    <row r="46" spans="1:9" s="144" customFormat="1" ht="35.25" hidden="1" customHeight="1" thickBot="1" x14ac:dyDescent="0.45">
      <c r="A46" s="349"/>
      <c r="B46" s="350"/>
      <c r="C46" s="345"/>
      <c r="D46" s="345"/>
      <c r="E46" s="345"/>
      <c r="F46" s="345"/>
      <c r="G46" s="345"/>
      <c r="H46" s="346"/>
      <c r="I46" s="143"/>
    </row>
    <row r="47" spans="1:9" s="144" customFormat="1" ht="90" hidden="1" customHeight="1" x14ac:dyDescent="0.25">
      <c r="A47" s="340" t="s">
        <v>55</v>
      </c>
      <c r="B47" s="341" t="s">
        <v>17</v>
      </c>
      <c r="C47" s="1044" t="s">
        <v>308</v>
      </c>
      <c r="D47" s="1045"/>
      <c r="E47" s="339" t="s">
        <v>56</v>
      </c>
      <c r="F47" s="339"/>
      <c r="G47" s="338" t="s">
        <v>309</v>
      </c>
      <c r="H47" s="342"/>
      <c r="I47" s="143"/>
    </row>
    <row r="48" spans="1:9" s="144" customFormat="1" ht="35.25" hidden="1" customHeight="1" x14ac:dyDescent="0.4">
      <c r="A48" s="343"/>
      <c r="B48" s="344"/>
      <c r="C48" s="345" t="s">
        <v>11</v>
      </c>
      <c r="D48" s="345" t="s">
        <v>8</v>
      </c>
      <c r="E48" s="345" t="s">
        <v>11</v>
      </c>
      <c r="F48" s="345" t="s">
        <v>8</v>
      </c>
      <c r="G48" s="345" t="s">
        <v>11</v>
      </c>
      <c r="H48" s="346" t="s">
        <v>8</v>
      </c>
      <c r="I48" s="143"/>
    </row>
    <row r="49" spans="1:9" s="144" customFormat="1" ht="35.25" hidden="1" customHeight="1" x14ac:dyDescent="0.4">
      <c r="A49" s="351">
        <v>1</v>
      </c>
      <c r="B49" s="352" t="s">
        <v>209</v>
      </c>
      <c r="C49" s="353"/>
      <c r="D49" s="353"/>
      <c r="E49" s="353"/>
      <c r="F49" s="353"/>
      <c r="G49" s="353"/>
      <c r="H49" s="353"/>
      <c r="I49" s="143"/>
    </row>
    <row r="50" spans="1:9" s="144" customFormat="1" ht="35.25" hidden="1" customHeight="1" x14ac:dyDescent="0.4">
      <c r="A50" s="312">
        <v>2</v>
      </c>
      <c r="B50" s="324" t="s">
        <v>210</v>
      </c>
      <c r="C50" s="353"/>
      <c r="D50" s="353"/>
      <c r="E50" s="353"/>
      <c r="F50" s="353"/>
      <c r="G50" s="353"/>
      <c r="H50" s="353"/>
      <c r="I50" s="143"/>
    </row>
    <row r="51" spans="1:9" s="144" customFormat="1" ht="35.25" hidden="1" customHeight="1" x14ac:dyDescent="0.4">
      <c r="A51" s="312">
        <v>3</v>
      </c>
      <c r="B51" s="324" t="s">
        <v>197</v>
      </c>
      <c r="C51" s="353"/>
      <c r="D51" s="353"/>
      <c r="E51" s="353"/>
      <c r="F51" s="353"/>
      <c r="G51" s="353"/>
      <c r="H51" s="353"/>
      <c r="I51" s="143"/>
    </row>
    <row r="52" spans="1:9" s="144" customFormat="1" ht="35.25" hidden="1" customHeight="1" x14ac:dyDescent="0.4">
      <c r="A52" s="312">
        <v>4</v>
      </c>
      <c r="B52" s="324" t="s">
        <v>198</v>
      </c>
      <c r="C52" s="353"/>
      <c r="D52" s="353"/>
      <c r="E52" s="353"/>
      <c r="F52" s="353"/>
      <c r="G52" s="353"/>
      <c r="H52" s="353"/>
      <c r="I52" s="143"/>
    </row>
    <row r="53" spans="1:9" s="144" customFormat="1" ht="35.25" hidden="1" customHeight="1" x14ac:dyDescent="0.4">
      <c r="A53" s="312">
        <v>5</v>
      </c>
      <c r="B53" s="324" t="s">
        <v>211</v>
      </c>
      <c r="C53" s="353"/>
      <c r="D53" s="353"/>
      <c r="E53" s="353"/>
      <c r="F53" s="353"/>
      <c r="G53" s="353"/>
      <c r="H53" s="353"/>
      <c r="I53" s="143"/>
    </row>
    <row r="54" spans="1:9" s="144" customFormat="1" ht="35.25" hidden="1" customHeight="1" x14ac:dyDescent="0.4">
      <c r="A54" s="312">
        <v>6</v>
      </c>
      <c r="B54" s="324" t="s">
        <v>199</v>
      </c>
      <c r="C54" s="353"/>
      <c r="D54" s="353"/>
      <c r="E54" s="353"/>
      <c r="F54" s="353"/>
      <c r="G54" s="353"/>
      <c r="H54" s="353"/>
      <c r="I54" s="143"/>
    </row>
    <row r="55" spans="1:9" s="144" customFormat="1" ht="35.25" hidden="1" customHeight="1" x14ac:dyDescent="0.4">
      <c r="A55" s="312">
        <v>7</v>
      </c>
      <c r="B55" s="324" t="s">
        <v>274</v>
      </c>
      <c r="C55" s="353"/>
      <c r="D55" s="353"/>
      <c r="E55" s="353"/>
      <c r="F55" s="353"/>
      <c r="G55" s="353"/>
      <c r="H55" s="353"/>
      <c r="I55" s="143"/>
    </row>
    <row r="56" spans="1:9" s="144" customFormat="1" ht="35.25" hidden="1" customHeight="1" x14ac:dyDescent="0.4">
      <c r="A56" s="312">
        <v>8</v>
      </c>
      <c r="B56" s="324" t="s">
        <v>212</v>
      </c>
      <c r="C56" s="353"/>
      <c r="D56" s="353"/>
      <c r="E56" s="353"/>
      <c r="F56" s="353"/>
      <c r="G56" s="353"/>
      <c r="H56" s="353"/>
      <c r="I56" s="143"/>
    </row>
    <row r="57" spans="1:9" s="144" customFormat="1" ht="35.25" hidden="1" customHeight="1" x14ac:dyDescent="0.4">
      <c r="A57" s="325" t="s">
        <v>200</v>
      </c>
      <c r="B57" s="326"/>
      <c r="C57" s="353"/>
      <c r="D57" s="353"/>
      <c r="E57" s="353"/>
      <c r="F57" s="353"/>
      <c r="G57" s="353"/>
      <c r="H57" s="353"/>
    </row>
    <row r="58" spans="1:9" s="144" customFormat="1" ht="35.25" hidden="1" customHeight="1" x14ac:dyDescent="0.4">
      <c r="A58" s="281">
        <v>9</v>
      </c>
      <c r="B58" s="282" t="s">
        <v>143</v>
      </c>
      <c r="C58" s="353"/>
      <c r="D58" s="353"/>
      <c r="E58" s="353"/>
      <c r="F58" s="353"/>
      <c r="G58" s="353"/>
      <c r="H58" s="353"/>
      <c r="I58" s="143"/>
    </row>
    <row r="59" spans="1:9" s="144" customFormat="1" ht="35.25" hidden="1" customHeight="1" x14ac:dyDescent="0.4">
      <c r="A59" s="281">
        <v>10</v>
      </c>
      <c r="B59" s="282" t="s">
        <v>144</v>
      </c>
      <c r="C59" s="353"/>
      <c r="D59" s="353"/>
      <c r="E59" s="353"/>
      <c r="F59" s="353"/>
      <c r="G59" s="353"/>
      <c r="H59" s="353"/>
      <c r="I59" s="143"/>
    </row>
    <row r="60" spans="1:9" s="144" customFormat="1" ht="35.25" hidden="1" customHeight="1" x14ac:dyDescent="0.4">
      <c r="A60" s="318">
        <v>11</v>
      </c>
      <c r="B60" s="282" t="s">
        <v>196</v>
      </c>
      <c r="C60" s="353"/>
      <c r="D60" s="353"/>
      <c r="E60" s="353"/>
      <c r="F60" s="353"/>
      <c r="G60" s="353"/>
      <c r="H60" s="353"/>
      <c r="I60" s="143"/>
    </row>
    <row r="61" spans="1:9" s="144" customFormat="1" ht="35.25" hidden="1" customHeight="1" x14ac:dyDescent="0.4">
      <c r="A61" s="312">
        <v>12</v>
      </c>
      <c r="B61" s="313" t="s">
        <v>142</v>
      </c>
      <c r="C61" s="353"/>
      <c r="D61" s="353"/>
      <c r="E61" s="353"/>
      <c r="F61" s="353"/>
      <c r="G61" s="353"/>
      <c r="H61" s="353"/>
      <c r="I61" s="143"/>
    </row>
    <row r="62" spans="1:9" s="144" customFormat="1" ht="35.25" hidden="1" customHeight="1" x14ac:dyDescent="0.4">
      <c r="A62" s="312">
        <v>13</v>
      </c>
      <c r="B62" s="313" t="s">
        <v>227</v>
      </c>
      <c r="C62" s="353"/>
      <c r="D62" s="353"/>
      <c r="E62" s="353"/>
      <c r="F62" s="353"/>
      <c r="G62" s="353"/>
      <c r="H62" s="353"/>
      <c r="I62" s="143"/>
    </row>
    <row r="63" spans="1:9" s="144" customFormat="1" ht="35.25" hidden="1" customHeight="1" x14ac:dyDescent="0.4">
      <c r="A63" s="318">
        <v>14</v>
      </c>
      <c r="B63" s="282" t="s">
        <v>213</v>
      </c>
      <c r="C63" s="353"/>
      <c r="D63" s="353"/>
      <c r="E63" s="353"/>
      <c r="F63" s="353"/>
      <c r="G63" s="353"/>
      <c r="H63" s="353"/>
      <c r="I63" s="143"/>
    </row>
    <row r="64" spans="1:9" s="144" customFormat="1" ht="35.25" hidden="1" customHeight="1" x14ac:dyDescent="0.4">
      <c r="A64" s="312">
        <v>15</v>
      </c>
      <c r="B64" s="313" t="s">
        <v>229</v>
      </c>
      <c r="C64" s="353"/>
      <c r="D64" s="353"/>
      <c r="E64" s="353"/>
      <c r="F64" s="353"/>
      <c r="G64" s="353"/>
      <c r="H64" s="353"/>
      <c r="I64" s="143"/>
    </row>
    <row r="65" spans="1:9" s="144" customFormat="1" ht="35.25" hidden="1" customHeight="1" x14ac:dyDescent="0.4">
      <c r="A65" s="312">
        <v>16</v>
      </c>
      <c r="B65" s="324" t="s">
        <v>228</v>
      </c>
      <c r="C65" s="353"/>
      <c r="D65" s="353"/>
      <c r="E65" s="353"/>
      <c r="F65" s="353"/>
      <c r="G65" s="353"/>
      <c r="H65" s="353"/>
      <c r="I65" s="143"/>
    </row>
    <row r="66" spans="1:9" s="144" customFormat="1" ht="35.25" hidden="1" customHeight="1" x14ac:dyDescent="0.4">
      <c r="A66" s="312">
        <v>17</v>
      </c>
      <c r="B66" s="313" t="s">
        <v>97</v>
      </c>
      <c r="C66" s="353"/>
      <c r="D66" s="353"/>
      <c r="E66" s="353"/>
      <c r="F66" s="353"/>
      <c r="G66" s="353"/>
      <c r="H66" s="353"/>
      <c r="I66" s="143"/>
    </row>
    <row r="67" spans="1:9" s="144" customFormat="1" ht="35.25" hidden="1" customHeight="1" x14ac:dyDescent="0.4">
      <c r="A67" s="318">
        <v>18</v>
      </c>
      <c r="B67" s="282" t="s">
        <v>179</v>
      </c>
      <c r="C67" s="353"/>
      <c r="D67" s="353"/>
      <c r="E67" s="353"/>
      <c r="F67" s="353"/>
      <c r="G67" s="353"/>
      <c r="H67" s="353"/>
      <c r="I67" s="143"/>
    </row>
    <row r="68" spans="1:9" s="144" customFormat="1" ht="35.25" hidden="1" customHeight="1" x14ac:dyDescent="0.4">
      <c r="A68" s="318">
        <v>19</v>
      </c>
      <c r="B68" s="282" t="s">
        <v>145</v>
      </c>
      <c r="C68" s="353"/>
      <c r="D68" s="353"/>
      <c r="E68" s="353"/>
      <c r="F68" s="353"/>
      <c r="G68" s="353"/>
      <c r="H68" s="353"/>
      <c r="I68" s="143"/>
    </row>
    <row r="69" spans="1:9" s="144" customFormat="1" ht="35.25" hidden="1" customHeight="1" x14ac:dyDescent="0.4">
      <c r="A69" s="281">
        <v>20</v>
      </c>
      <c r="B69" s="313" t="s">
        <v>173</v>
      </c>
      <c r="C69" s="353"/>
      <c r="D69" s="353"/>
      <c r="E69" s="353"/>
      <c r="F69" s="353"/>
      <c r="G69" s="353"/>
      <c r="H69" s="353"/>
      <c r="I69" s="143"/>
    </row>
    <row r="70" spans="1:9" s="144" customFormat="1" ht="35.25" hidden="1" customHeight="1" x14ac:dyDescent="0.4">
      <c r="A70" s="281">
        <v>21</v>
      </c>
      <c r="B70" s="282" t="s">
        <v>146</v>
      </c>
      <c r="C70" s="353"/>
      <c r="D70" s="353"/>
      <c r="E70" s="353"/>
      <c r="F70" s="353"/>
      <c r="G70" s="353"/>
      <c r="H70" s="353"/>
      <c r="I70" s="143"/>
    </row>
    <row r="71" spans="1:9" s="144" customFormat="1" ht="35.25" hidden="1" customHeight="1" x14ac:dyDescent="0.4">
      <c r="A71" s="281">
        <v>22</v>
      </c>
      <c r="B71" s="282" t="s">
        <v>230</v>
      </c>
      <c r="C71" s="353"/>
      <c r="D71" s="353"/>
      <c r="E71" s="353"/>
      <c r="F71" s="353"/>
      <c r="G71" s="353"/>
      <c r="H71" s="353"/>
      <c r="I71" s="143"/>
    </row>
    <row r="72" spans="1:9" s="144" customFormat="1" ht="35.25" hidden="1" customHeight="1" x14ac:dyDescent="0.4">
      <c r="A72" s="281">
        <v>23</v>
      </c>
      <c r="B72" s="282" t="s">
        <v>147</v>
      </c>
      <c r="C72" s="353"/>
      <c r="D72" s="353"/>
      <c r="E72" s="353"/>
      <c r="F72" s="353"/>
      <c r="G72" s="353"/>
      <c r="H72" s="353"/>
      <c r="I72" s="143"/>
    </row>
    <row r="73" spans="1:9" s="144" customFormat="1" ht="35.25" hidden="1" customHeight="1" x14ac:dyDescent="0.4">
      <c r="A73" s="281">
        <v>24</v>
      </c>
      <c r="B73" s="282" t="s">
        <v>148</v>
      </c>
      <c r="C73" s="353"/>
      <c r="D73" s="353"/>
      <c r="E73" s="353"/>
      <c r="F73" s="353"/>
      <c r="G73" s="353"/>
      <c r="H73" s="353"/>
      <c r="I73" s="143"/>
    </row>
    <row r="74" spans="1:9" s="144" customFormat="1" ht="35.25" hidden="1" customHeight="1" x14ac:dyDescent="0.4">
      <c r="A74" s="318">
        <v>25</v>
      </c>
      <c r="B74" s="282" t="s">
        <v>149</v>
      </c>
      <c r="C74" s="353"/>
      <c r="D74" s="353"/>
      <c r="E74" s="353"/>
      <c r="F74" s="353"/>
      <c r="G74" s="353"/>
      <c r="H74" s="353"/>
      <c r="I74" s="143"/>
    </row>
    <row r="75" spans="1:9" s="144" customFormat="1" ht="35.25" hidden="1" customHeight="1" x14ac:dyDescent="0.4">
      <c r="A75" s="318">
        <v>26</v>
      </c>
      <c r="B75" s="282" t="s">
        <v>150</v>
      </c>
      <c r="C75" s="353"/>
      <c r="D75" s="353"/>
      <c r="E75" s="353"/>
      <c r="F75" s="353"/>
      <c r="G75" s="353"/>
      <c r="H75" s="353"/>
      <c r="I75" s="143"/>
    </row>
    <row r="76" spans="1:9" s="144" customFormat="1" ht="35.25" hidden="1" customHeight="1" x14ac:dyDescent="0.4">
      <c r="A76" s="281">
        <v>27</v>
      </c>
      <c r="B76" s="313" t="s">
        <v>174</v>
      </c>
      <c r="C76" s="353"/>
      <c r="D76" s="353"/>
      <c r="E76" s="353"/>
      <c r="F76" s="353"/>
      <c r="G76" s="353"/>
      <c r="H76" s="353"/>
    </row>
    <row r="77" spans="1:9" s="144" customFormat="1" ht="35.25" hidden="1" customHeight="1" x14ac:dyDescent="0.4">
      <c r="A77" s="281">
        <v>28</v>
      </c>
      <c r="B77" s="282" t="s">
        <v>151</v>
      </c>
      <c r="C77" s="353"/>
      <c r="D77" s="353"/>
      <c r="E77" s="353"/>
      <c r="F77" s="353"/>
      <c r="G77" s="353"/>
      <c r="H77" s="353"/>
    </row>
    <row r="78" spans="1:9" s="144" customFormat="1" ht="35.25" hidden="1" customHeight="1" x14ac:dyDescent="0.4">
      <c r="A78" s="281">
        <v>29</v>
      </c>
      <c r="B78" s="282" t="s">
        <v>226</v>
      </c>
      <c r="C78" s="354"/>
      <c r="D78" s="354"/>
      <c r="E78" s="354"/>
      <c r="F78" s="354"/>
      <c r="G78" s="354"/>
      <c r="H78" s="354"/>
    </row>
    <row r="79" spans="1:9" s="144" customFormat="1" ht="35.25" hidden="1" customHeight="1" x14ac:dyDescent="0.4">
      <c r="A79" s="281">
        <v>30</v>
      </c>
      <c r="B79" s="282" t="s">
        <v>275</v>
      </c>
      <c r="C79" s="354"/>
      <c r="D79" s="354"/>
      <c r="E79" s="354"/>
      <c r="F79" s="354"/>
      <c r="G79" s="354"/>
      <c r="H79" s="354"/>
    </row>
    <row r="80" spans="1:9" s="144" customFormat="1" ht="35.25" hidden="1" customHeight="1" x14ac:dyDescent="0.4">
      <c r="A80" s="281">
        <v>31</v>
      </c>
      <c r="B80" s="282" t="s">
        <v>193</v>
      </c>
      <c r="C80" s="354"/>
      <c r="D80" s="354"/>
      <c r="E80" s="354"/>
      <c r="F80" s="354"/>
      <c r="G80" s="354"/>
      <c r="H80" s="354"/>
    </row>
    <row r="81" spans="1:8" s="144" customFormat="1" ht="35.25" hidden="1" customHeight="1" x14ac:dyDescent="0.4">
      <c r="A81" s="355" t="s">
        <v>158</v>
      </c>
      <c r="B81" s="324"/>
      <c r="C81" s="356"/>
      <c r="D81" s="356"/>
      <c r="E81" s="356"/>
      <c r="F81" s="356"/>
      <c r="G81" s="356"/>
      <c r="H81" s="356"/>
    </row>
    <row r="82" spans="1:8" s="144" customFormat="1" ht="35.25" hidden="1" customHeight="1" x14ac:dyDescent="0.4">
      <c r="A82" s="312">
        <v>32</v>
      </c>
      <c r="B82" s="313" t="s">
        <v>152</v>
      </c>
      <c r="C82" s="353"/>
      <c r="D82" s="353"/>
      <c r="E82" s="353"/>
      <c r="F82" s="353"/>
      <c r="G82" s="353"/>
      <c r="H82" s="353"/>
    </row>
    <row r="83" spans="1:8" s="144" customFormat="1" ht="35.25" hidden="1" customHeight="1" x14ac:dyDescent="0.4">
      <c r="A83" s="312">
        <v>33</v>
      </c>
      <c r="B83" s="313" t="s">
        <v>153</v>
      </c>
      <c r="C83" s="353"/>
      <c r="D83" s="353"/>
      <c r="E83" s="353"/>
      <c r="F83" s="353"/>
      <c r="G83" s="353"/>
      <c r="H83" s="353"/>
    </row>
    <row r="84" spans="1:8" s="144" customFormat="1" ht="35.25" hidden="1" customHeight="1" x14ac:dyDescent="0.4">
      <c r="A84" s="312">
        <v>34</v>
      </c>
      <c r="B84" s="313" t="s">
        <v>276</v>
      </c>
      <c r="C84" s="353"/>
      <c r="D84" s="353"/>
      <c r="E84" s="353"/>
      <c r="F84" s="353"/>
      <c r="G84" s="353"/>
      <c r="H84" s="353"/>
    </row>
    <row r="85" spans="1:8" s="144" customFormat="1" ht="35.25" hidden="1" customHeight="1" x14ac:dyDescent="0.4">
      <c r="A85" s="312">
        <v>35</v>
      </c>
      <c r="B85" s="329" t="s">
        <v>264</v>
      </c>
      <c r="C85" s="353"/>
      <c r="D85" s="353"/>
      <c r="E85" s="353"/>
      <c r="F85" s="353"/>
      <c r="G85" s="353"/>
      <c r="H85" s="353"/>
    </row>
    <row r="86" spans="1:8" s="144" customFormat="1" ht="35.25" hidden="1" customHeight="1" x14ac:dyDescent="0.4">
      <c r="A86" s="318">
        <v>36</v>
      </c>
      <c r="B86" s="330" t="s">
        <v>263</v>
      </c>
      <c r="C86" s="353"/>
      <c r="D86" s="353"/>
      <c r="E86" s="353"/>
      <c r="F86" s="353"/>
      <c r="G86" s="353"/>
      <c r="H86" s="353"/>
    </row>
    <row r="87" spans="1:8" s="144" customFormat="1" ht="35.25" hidden="1" customHeight="1" x14ac:dyDescent="0.4">
      <c r="A87" s="312">
        <v>37</v>
      </c>
      <c r="B87" s="313" t="s">
        <v>154</v>
      </c>
      <c r="C87" s="357"/>
      <c r="D87" s="357"/>
      <c r="E87" s="357"/>
      <c r="F87" s="357"/>
      <c r="G87" s="357"/>
      <c r="H87" s="357"/>
    </row>
    <row r="88" spans="1:8" s="144" customFormat="1" ht="35.25" hidden="1" customHeight="1" x14ac:dyDescent="0.4">
      <c r="A88" s="312">
        <v>38</v>
      </c>
      <c r="B88" s="329" t="s">
        <v>194</v>
      </c>
      <c r="C88" s="353"/>
      <c r="D88" s="353"/>
      <c r="E88" s="353"/>
      <c r="F88" s="353"/>
      <c r="G88" s="353"/>
      <c r="H88" s="353"/>
    </row>
    <row r="89" spans="1:8" s="144" customFormat="1" ht="35.25" hidden="1" customHeight="1" x14ac:dyDescent="0.4">
      <c r="A89" s="312">
        <v>39</v>
      </c>
      <c r="B89" s="313" t="s">
        <v>161</v>
      </c>
      <c r="C89" s="357"/>
      <c r="D89" s="357"/>
      <c r="E89" s="357"/>
      <c r="F89" s="357"/>
      <c r="G89" s="357"/>
      <c r="H89" s="357"/>
    </row>
    <row r="90" spans="1:8" s="144" customFormat="1" ht="35.25" hidden="1" customHeight="1" x14ac:dyDescent="0.4">
      <c r="A90" s="312">
        <v>40</v>
      </c>
      <c r="B90" s="313" t="s">
        <v>160</v>
      </c>
      <c r="C90" s="357"/>
      <c r="D90" s="357"/>
      <c r="E90" s="357"/>
      <c r="F90" s="357"/>
      <c r="G90" s="357"/>
      <c r="H90" s="357"/>
    </row>
    <row r="91" spans="1:8" s="206" customFormat="1" ht="35.25" hidden="1" customHeight="1" x14ac:dyDescent="0.4">
      <c r="A91" s="318">
        <v>41</v>
      </c>
      <c r="B91" s="282" t="s">
        <v>214</v>
      </c>
      <c r="C91" s="357"/>
      <c r="D91" s="357"/>
      <c r="E91" s="357"/>
      <c r="F91" s="357"/>
      <c r="G91" s="357"/>
      <c r="H91" s="357"/>
    </row>
    <row r="92" spans="1:8" s="144" customFormat="1" ht="35.25" hidden="1" customHeight="1" x14ac:dyDescent="0.4">
      <c r="A92" s="318">
        <v>42</v>
      </c>
      <c r="B92" s="282" t="s">
        <v>155</v>
      </c>
      <c r="C92" s="353"/>
      <c r="D92" s="353"/>
      <c r="E92" s="353"/>
      <c r="F92" s="353"/>
      <c r="G92" s="353"/>
      <c r="H92" s="353"/>
    </row>
    <row r="93" spans="1:8" s="144" customFormat="1" ht="35.25" hidden="1" customHeight="1" x14ac:dyDescent="0.4">
      <c r="A93" s="312">
        <v>43</v>
      </c>
      <c r="B93" s="313" t="s">
        <v>156</v>
      </c>
      <c r="C93" s="353"/>
      <c r="D93" s="353"/>
      <c r="E93" s="353"/>
      <c r="F93" s="353"/>
      <c r="G93" s="353"/>
      <c r="H93" s="353"/>
    </row>
    <row r="94" spans="1:8" s="144" customFormat="1" ht="35.25" hidden="1" customHeight="1" x14ac:dyDescent="0.4">
      <c r="A94" s="312">
        <v>44</v>
      </c>
      <c r="B94" s="313" t="s">
        <v>177</v>
      </c>
      <c r="C94" s="353"/>
      <c r="D94" s="353"/>
      <c r="E94" s="353"/>
      <c r="F94" s="353"/>
      <c r="G94" s="353"/>
      <c r="H94" s="353"/>
    </row>
    <row r="95" spans="1:8" s="144" customFormat="1" ht="35.25" hidden="1" customHeight="1" x14ac:dyDescent="0.4">
      <c r="A95" s="312">
        <v>45</v>
      </c>
      <c r="B95" s="313" t="s">
        <v>216</v>
      </c>
      <c r="C95" s="353"/>
      <c r="D95" s="353"/>
      <c r="E95" s="353"/>
      <c r="F95" s="353"/>
      <c r="G95" s="353"/>
      <c r="H95" s="353"/>
    </row>
    <row r="96" spans="1:8" s="144" customFormat="1" ht="35.25" hidden="1" customHeight="1" x14ac:dyDescent="0.4">
      <c r="A96" s="312">
        <v>46</v>
      </c>
      <c r="B96" s="313" t="s">
        <v>311</v>
      </c>
      <c r="C96" s="353"/>
      <c r="D96" s="353"/>
      <c r="E96" s="353"/>
      <c r="F96" s="353"/>
      <c r="G96" s="353"/>
      <c r="H96" s="353"/>
    </row>
    <row r="97" spans="1:8" s="144" customFormat="1" ht="35.25" hidden="1" customHeight="1" x14ac:dyDescent="0.4">
      <c r="A97" s="312">
        <v>47</v>
      </c>
      <c r="B97" s="313" t="s">
        <v>175</v>
      </c>
      <c r="C97" s="353"/>
      <c r="D97" s="353"/>
      <c r="E97" s="353"/>
      <c r="F97" s="353"/>
      <c r="G97" s="353"/>
      <c r="H97" s="353"/>
    </row>
    <row r="98" spans="1:8" s="144" customFormat="1" ht="35.25" hidden="1" customHeight="1" x14ac:dyDescent="0.4">
      <c r="A98" s="355" t="s">
        <v>159</v>
      </c>
      <c r="B98" s="324"/>
      <c r="C98" s="353"/>
      <c r="D98" s="353"/>
      <c r="E98" s="353"/>
      <c r="F98" s="353"/>
      <c r="G98" s="353"/>
      <c r="H98" s="353"/>
    </row>
    <row r="99" spans="1:8" s="144" customFormat="1" ht="35.25" hidden="1" customHeight="1" thickBot="1" x14ac:dyDescent="0.45">
      <c r="A99" s="358" t="s">
        <v>157</v>
      </c>
      <c r="B99" s="355"/>
      <c r="C99" s="359"/>
      <c r="D99" s="359"/>
      <c r="E99" s="359"/>
      <c r="F99" s="359"/>
      <c r="G99" s="359"/>
      <c r="H99" s="359"/>
    </row>
    <row r="100" spans="1:8" s="144" customFormat="1" ht="35.25" hidden="1" customHeight="1" x14ac:dyDescent="0.4">
      <c r="A100" s="360"/>
      <c r="B100" s="361"/>
      <c r="C100" s="362"/>
      <c r="D100" s="362"/>
      <c r="E100" s="362"/>
      <c r="F100" s="362"/>
      <c r="G100" s="362"/>
      <c r="H100" s="362"/>
    </row>
    <row r="101" spans="1:8" s="144" customFormat="1" ht="35.25" hidden="1" customHeight="1" x14ac:dyDescent="0.4">
      <c r="A101" s="337">
        <v>1</v>
      </c>
      <c r="B101" s="304" t="s">
        <v>201</v>
      </c>
      <c r="C101" s="353"/>
      <c r="D101" s="353"/>
      <c r="E101" s="353"/>
      <c r="F101" s="353"/>
      <c r="G101" s="353"/>
      <c r="H101" s="353"/>
    </row>
    <row r="102" spans="1:8" s="144" customFormat="1" ht="35.25" hidden="1" customHeight="1" x14ac:dyDescent="0.4">
      <c r="A102" s="322">
        <v>2</v>
      </c>
      <c r="B102" s="323" t="s">
        <v>277</v>
      </c>
      <c r="C102" s="353"/>
      <c r="D102" s="353"/>
      <c r="E102" s="353"/>
      <c r="F102" s="353"/>
      <c r="G102" s="353"/>
      <c r="H102" s="353"/>
    </row>
    <row r="103" spans="1:8" s="144" customFormat="1" ht="35.25" hidden="1" customHeight="1" x14ac:dyDescent="0.4">
      <c r="A103" s="319">
        <v>3</v>
      </c>
      <c r="B103" s="320" t="s">
        <v>278</v>
      </c>
      <c r="C103" s="353"/>
      <c r="D103" s="353"/>
      <c r="E103" s="353"/>
      <c r="F103" s="353"/>
      <c r="G103" s="353"/>
      <c r="H103" s="353"/>
    </row>
    <row r="104" spans="1:8" s="144" customFormat="1" ht="35.25" hidden="1" customHeight="1" x14ac:dyDescent="0.4">
      <c r="A104" s="319">
        <v>4</v>
      </c>
      <c r="B104" s="304" t="s">
        <v>283</v>
      </c>
      <c r="C104" s="353"/>
      <c r="D104" s="353"/>
      <c r="E104" s="353"/>
      <c r="F104" s="353"/>
      <c r="G104" s="353"/>
      <c r="H104" s="353"/>
    </row>
    <row r="105" spans="1:8" s="144" customFormat="1" ht="35.25" hidden="1" customHeight="1" x14ac:dyDescent="0.4">
      <c r="A105" s="319">
        <v>5</v>
      </c>
      <c r="B105" s="320" t="s">
        <v>279</v>
      </c>
      <c r="C105" s="359"/>
      <c r="D105" s="359"/>
      <c r="E105" s="359"/>
      <c r="F105" s="359"/>
      <c r="G105" s="359"/>
      <c r="H105" s="359"/>
    </row>
    <row r="106" spans="1:8" s="144" customFormat="1" ht="35.25" hidden="1" customHeight="1" x14ac:dyDescent="0.4">
      <c r="A106" s="321"/>
      <c r="B106" s="320" t="s">
        <v>152</v>
      </c>
      <c r="C106" s="359"/>
      <c r="D106" s="359"/>
      <c r="E106" s="359"/>
      <c r="F106" s="359"/>
      <c r="G106" s="359"/>
      <c r="H106" s="359"/>
    </row>
    <row r="107" spans="1:8" s="144" customFormat="1" ht="35.25" hidden="1" customHeight="1" x14ac:dyDescent="0.25"/>
    <row r="108" spans="1:8" s="144" customFormat="1" ht="35.25" hidden="1" customHeight="1" x14ac:dyDescent="0.25"/>
    <row r="109" spans="1:8" s="144" customFormat="1" ht="35.25" hidden="1" customHeight="1" x14ac:dyDescent="0.25"/>
    <row r="110" spans="1:8" s="144" customFormat="1" ht="35.25" hidden="1" customHeight="1" x14ac:dyDescent="0.25"/>
    <row r="111" spans="1:8" s="144" customFormat="1" ht="35.25" hidden="1" customHeight="1" x14ac:dyDescent="0.25"/>
    <row r="112" spans="1:8" s="144" customFormat="1" ht="35.25" hidden="1" customHeight="1" x14ac:dyDescent="0.25"/>
    <row r="113" s="144" customFormat="1" ht="35.25" hidden="1" customHeight="1" x14ac:dyDescent="0.25"/>
    <row r="114" s="144" customFormat="1" ht="35.25" hidden="1" customHeight="1" x14ac:dyDescent="0.25"/>
    <row r="115" s="144" customFormat="1" ht="35.25" hidden="1" customHeight="1" x14ac:dyDescent="0.25"/>
    <row r="116" s="144" customFormat="1" ht="35.25" hidden="1" customHeight="1" x14ac:dyDescent="0.25"/>
  </sheetData>
  <mergeCells count="6">
    <mergeCell ref="C47:D47"/>
    <mergeCell ref="A1:H1"/>
    <mergeCell ref="A2:H2"/>
    <mergeCell ref="A3:H3"/>
    <mergeCell ref="A4:H4"/>
    <mergeCell ref="C5:D5"/>
  </mergeCells>
  <phoneticPr fontId="19" type="noConversion"/>
  <printOptions horizontalCentered="1"/>
  <pageMargins left="1" right="0.25" top="0.75" bottom="0.75" header="0.3" footer="0.3"/>
  <pageSetup paperSize="9" orientation="portrait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view="pageBreakPreview" zoomScale="60" zoomScaleNormal="47" workbookViewId="0">
      <pane ySplit="5" topLeftCell="A6" activePane="bottomLeft" state="frozen"/>
      <selection activeCell="E21" sqref="E21"/>
      <selection pane="bottomLeft" activeCell="B8" sqref="B8"/>
    </sheetView>
  </sheetViews>
  <sheetFormatPr defaultRowHeight="15" x14ac:dyDescent="0.25"/>
  <cols>
    <col min="1" max="1" width="9" bestFit="1" customWidth="1"/>
    <col min="2" max="2" width="51.90625" customWidth="1"/>
    <col min="3" max="3" width="9.08984375" bestFit="1" customWidth="1"/>
    <col min="4" max="4" width="13.54296875" bestFit="1" customWidth="1"/>
    <col min="5" max="5" width="8.453125" customWidth="1"/>
    <col min="6" max="6" width="12.81640625" bestFit="1" customWidth="1"/>
    <col min="7" max="7" width="9.08984375" bestFit="1" customWidth="1"/>
    <col min="8" max="8" width="13.54296875" bestFit="1" customWidth="1"/>
    <col min="10" max="10" width="12.08984375" bestFit="1" customWidth="1"/>
  </cols>
  <sheetData>
    <row r="1" spans="1:8" ht="22.8" x14ac:dyDescent="0.4">
      <c r="A1" s="1050" t="s">
        <v>395</v>
      </c>
      <c r="B1" s="1050"/>
      <c r="C1" s="1050"/>
      <c r="D1" s="1050"/>
      <c r="E1" s="1050"/>
      <c r="F1" s="1050"/>
      <c r="G1" s="1050"/>
      <c r="H1" s="1050"/>
    </row>
    <row r="2" spans="1:8" ht="22.8" x14ac:dyDescent="0.25">
      <c r="A2" s="1051" t="s">
        <v>364</v>
      </c>
      <c r="B2" s="1051"/>
      <c r="C2" s="1051"/>
      <c r="D2" s="1051"/>
      <c r="E2" s="1051"/>
      <c r="F2" s="1051"/>
      <c r="G2" s="1051"/>
      <c r="H2" s="1051"/>
    </row>
    <row r="3" spans="1:8" ht="22.8" x14ac:dyDescent="0.4">
      <c r="A3" s="1052" t="s">
        <v>88</v>
      </c>
      <c r="B3" s="1052"/>
      <c r="C3" s="1052"/>
      <c r="D3" s="1052"/>
      <c r="E3" s="1052"/>
      <c r="F3" s="1052"/>
      <c r="G3" s="1052"/>
      <c r="H3" s="1052"/>
    </row>
    <row r="4" spans="1:8" ht="23.4" thickBot="1" x14ac:dyDescent="0.45">
      <c r="A4" s="1052" t="s">
        <v>188</v>
      </c>
      <c r="B4" s="1052"/>
      <c r="C4" s="1052"/>
      <c r="D4" s="1052"/>
      <c r="E4" s="1052"/>
      <c r="F4" s="1052"/>
      <c r="G4" s="1052"/>
      <c r="H4" s="1052"/>
    </row>
    <row r="5" spans="1:8" ht="73.95" customHeight="1" x14ac:dyDescent="0.25">
      <c r="A5" s="682" t="s">
        <v>55</v>
      </c>
      <c r="B5" s="682" t="s">
        <v>17</v>
      </c>
      <c r="C5" s="187" t="s">
        <v>351</v>
      </c>
      <c r="D5" s="186"/>
      <c r="E5" s="185" t="s">
        <v>56</v>
      </c>
      <c r="F5" s="185"/>
      <c r="G5" s="187" t="s">
        <v>366</v>
      </c>
      <c r="H5" s="185"/>
    </row>
    <row r="6" spans="1:8" ht="22.8" x14ac:dyDescent="0.4">
      <c r="A6" s="79"/>
      <c r="B6" s="79"/>
      <c r="C6" s="683" t="s">
        <v>11</v>
      </c>
      <c r="D6" s="683" t="s">
        <v>8</v>
      </c>
      <c r="E6" s="683" t="s">
        <v>11</v>
      </c>
      <c r="F6" s="683" t="s">
        <v>8</v>
      </c>
      <c r="G6" s="683" t="s">
        <v>11</v>
      </c>
      <c r="H6" s="683" t="s">
        <v>8</v>
      </c>
    </row>
    <row r="7" spans="1:8" s="307" customFormat="1" ht="24.6" x14ac:dyDescent="0.4">
      <c r="A7" s="315">
        <v>1</v>
      </c>
      <c r="B7" s="723" t="s">
        <v>232</v>
      </c>
      <c r="C7" s="683">
        <f t="shared" ref="C7:H7" si="0">C55+C58+C59+C60+C61+C62+C78</f>
        <v>245</v>
      </c>
      <c r="D7" s="776">
        <f t="shared" si="0"/>
        <v>200283</v>
      </c>
      <c r="E7" s="776">
        <f t="shared" si="0"/>
        <v>2</v>
      </c>
      <c r="F7" s="776">
        <f t="shared" si="0"/>
        <v>300</v>
      </c>
      <c r="G7" s="776">
        <f t="shared" si="0"/>
        <v>243</v>
      </c>
      <c r="H7" s="776">
        <f t="shared" si="0"/>
        <v>199983</v>
      </c>
    </row>
    <row r="8" spans="1:8" ht="24.6" x14ac:dyDescent="0.4">
      <c r="A8" s="201">
        <v>2</v>
      </c>
      <c r="B8" s="202" t="s">
        <v>231</v>
      </c>
      <c r="C8" s="683">
        <f>C56</f>
        <v>28</v>
      </c>
      <c r="D8" s="776">
        <f t="shared" ref="D8:H8" si="1">D56</f>
        <v>7152</v>
      </c>
      <c r="E8" s="776">
        <f t="shared" si="1"/>
        <v>0</v>
      </c>
      <c r="F8" s="776">
        <f t="shared" si="1"/>
        <v>0</v>
      </c>
      <c r="G8" s="776">
        <f t="shared" si="1"/>
        <v>28</v>
      </c>
      <c r="H8" s="776">
        <f t="shared" si="1"/>
        <v>7152</v>
      </c>
    </row>
    <row r="9" spans="1:8" ht="24.6" x14ac:dyDescent="0.4">
      <c r="A9" s="201">
        <v>3</v>
      </c>
      <c r="B9" s="202" t="s">
        <v>257</v>
      </c>
      <c r="C9" s="683">
        <f>C57</f>
        <v>5</v>
      </c>
      <c r="D9" s="683">
        <f t="shared" ref="D9:H9" si="2">D57</f>
        <v>1884</v>
      </c>
      <c r="E9" s="683">
        <f t="shared" si="2"/>
        <v>6</v>
      </c>
      <c r="F9" s="683">
        <f t="shared" si="2"/>
        <v>3800</v>
      </c>
      <c r="G9" s="683">
        <f t="shared" si="2"/>
        <v>11</v>
      </c>
      <c r="H9" s="683">
        <f t="shared" si="2"/>
        <v>5700</v>
      </c>
    </row>
    <row r="10" spans="1:8" ht="24.6" x14ac:dyDescent="0.4">
      <c r="A10" s="315">
        <v>4</v>
      </c>
      <c r="B10" s="202" t="s">
        <v>233</v>
      </c>
      <c r="C10" s="683">
        <f>C63</f>
        <v>3</v>
      </c>
      <c r="D10" s="683">
        <f t="shared" ref="D10:H10" si="3">D63</f>
        <v>1190</v>
      </c>
      <c r="E10" s="683">
        <f t="shared" si="3"/>
        <v>0</v>
      </c>
      <c r="F10" s="683">
        <f t="shared" si="3"/>
        <v>0</v>
      </c>
      <c r="G10" s="683">
        <f t="shared" si="3"/>
        <v>3</v>
      </c>
      <c r="H10" s="683">
        <f t="shared" si="3"/>
        <v>1190</v>
      </c>
    </row>
    <row r="11" spans="1:8" ht="24.6" x14ac:dyDescent="0.4">
      <c r="A11" s="201">
        <v>5</v>
      </c>
      <c r="B11" s="202" t="s">
        <v>234</v>
      </c>
      <c r="C11" s="683">
        <f>C64</f>
        <v>2</v>
      </c>
      <c r="D11" s="683">
        <f t="shared" ref="D11:H11" si="4">D64</f>
        <v>2909</v>
      </c>
      <c r="E11" s="683">
        <f t="shared" si="4"/>
        <v>0</v>
      </c>
      <c r="F11" s="683">
        <f t="shared" si="4"/>
        <v>0</v>
      </c>
      <c r="G11" s="683">
        <f t="shared" si="4"/>
        <v>2</v>
      </c>
      <c r="H11" s="683">
        <f t="shared" si="4"/>
        <v>2909</v>
      </c>
    </row>
    <row r="12" spans="1:8" ht="24.6" x14ac:dyDescent="0.4">
      <c r="A12" s="315">
        <v>6</v>
      </c>
      <c r="B12" s="202" t="s">
        <v>92</v>
      </c>
      <c r="C12" s="683">
        <f>SUM(C65:C67)</f>
        <v>14</v>
      </c>
      <c r="D12" s="683">
        <f t="shared" ref="D12:H12" si="5">SUM(D65:D67)</f>
        <v>5900</v>
      </c>
      <c r="E12" s="683">
        <f t="shared" si="5"/>
        <v>0</v>
      </c>
      <c r="F12" s="683">
        <f t="shared" si="5"/>
        <v>0</v>
      </c>
      <c r="G12" s="683">
        <f t="shared" si="5"/>
        <v>3</v>
      </c>
      <c r="H12" s="683">
        <f t="shared" si="5"/>
        <v>100</v>
      </c>
    </row>
    <row r="13" spans="1:8" ht="24.6" x14ac:dyDescent="0.4">
      <c r="A13" s="201">
        <v>7</v>
      </c>
      <c r="B13" s="202" t="s">
        <v>258</v>
      </c>
      <c r="C13" s="683">
        <f>C68</f>
        <v>19</v>
      </c>
      <c r="D13" s="683">
        <f t="shared" ref="D13:H13" si="6">D68</f>
        <v>14650</v>
      </c>
      <c r="E13" s="683">
        <f t="shared" si="6"/>
        <v>0</v>
      </c>
      <c r="F13" s="683">
        <f t="shared" si="6"/>
        <v>0</v>
      </c>
      <c r="G13" s="683">
        <f t="shared" si="6"/>
        <v>19</v>
      </c>
      <c r="H13" s="683">
        <f t="shared" si="6"/>
        <v>14650</v>
      </c>
    </row>
    <row r="14" spans="1:8" ht="24.6" x14ac:dyDescent="0.4">
      <c r="A14" s="201">
        <v>8</v>
      </c>
      <c r="B14" s="202" t="s">
        <v>235</v>
      </c>
      <c r="C14" s="683">
        <f>C69</f>
        <v>10</v>
      </c>
      <c r="D14" s="683">
        <f t="shared" ref="D14:H14" si="7">D69</f>
        <v>3200</v>
      </c>
      <c r="E14" s="683">
        <f t="shared" si="7"/>
        <v>0</v>
      </c>
      <c r="F14" s="683">
        <f t="shared" si="7"/>
        <v>0</v>
      </c>
      <c r="G14" s="683">
        <f t="shared" si="7"/>
        <v>10</v>
      </c>
      <c r="H14" s="683">
        <f t="shared" si="7"/>
        <v>3200</v>
      </c>
    </row>
    <row r="15" spans="1:8" ht="24.6" x14ac:dyDescent="0.4">
      <c r="A15" s="315">
        <v>9</v>
      </c>
      <c r="B15" s="202" t="s">
        <v>236</v>
      </c>
      <c r="C15" s="683">
        <f>C70</f>
        <v>25</v>
      </c>
      <c r="D15" s="683">
        <f t="shared" ref="D15:H15" si="8">D70</f>
        <v>24596</v>
      </c>
      <c r="E15" s="683">
        <f t="shared" si="8"/>
        <v>6</v>
      </c>
      <c r="F15" s="683">
        <f t="shared" si="8"/>
        <v>5137</v>
      </c>
      <c r="G15" s="683">
        <f t="shared" si="8"/>
        <v>17</v>
      </c>
      <c r="H15" s="683">
        <f t="shared" si="8"/>
        <v>19571</v>
      </c>
    </row>
    <row r="16" spans="1:8" ht="24.6" x14ac:dyDescent="0.4">
      <c r="A16" s="201">
        <v>10</v>
      </c>
      <c r="B16" s="202" t="s">
        <v>237</v>
      </c>
      <c r="C16" s="683">
        <f>C71</f>
        <v>4</v>
      </c>
      <c r="D16" s="683">
        <f t="shared" ref="D16:H16" si="9">D71</f>
        <v>2390</v>
      </c>
      <c r="E16" s="683">
        <f t="shared" si="9"/>
        <v>0</v>
      </c>
      <c r="F16" s="683">
        <f t="shared" si="9"/>
        <v>0</v>
      </c>
      <c r="G16" s="683">
        <f t="shared" si="9"/>
        <v>4</v>
      </c>
      <c r="H16" s="683">
        <f t="shared" si="9"/>
        <v>2390</v>
      </c>
    </row>
    <row r="17" spans="1:8" ht="24.6" x14ac:dyDescent="0.4">
      <c r="A17" s="315">
        <v>11</v>
      </c>
      <c r="B17" s="202" t="s">
        <v>238</v>
      </c>
      <c r="C17" s="683">
        <f t="shared" ref="C17:C18" si="10">C72</f>
        <v>8</v>
      </c>
      <c r="D17" s="683">
        <f t="shared" ref="D17:H17" si="11">D72</f>
        <v>4244</v>
      </c>
      <c r="E17" s="683">
        <f t="shared" si="11"/>
        <v>0</v>
      </c>
      <c r="F17" s="683">
        <f t="shared" si="11"/>
        <v>0</v>
      </c>
      <c r="G17" s="683">
        <f t="shared" si="11"/>
        <v>8</v>
      </c>
      <c r="H17" s="683">
        <f t="shared" si="11"/>
        <v>4244</v>
      </c>
    </row>
    <row r="18" spans="1:8" ht="24.6" x14ac:dyDescent="0.4">
      <c r="A18" s="201">
        <v>12</v>
      </c>
      <c r="B18" s="202" t="s">
        <v>239</v>
      </c>
      <c r="C18" s="683">
        <f t="shared" si="10"/>
        <v>0</v>
      </c>
      <c r="D18" s="683">
        <f t="shared" ref="D18:H18" si="12">D73</f>
        <v>0</v>
      </c>
      <c r="E18" s="683">
        <f t="shared" si="12"/>
        <v>0</v>
      </c>
      <c r="F18" s="683">
        <f t="shared" si="12"/>
        <v>0</v>
      </c>
      <c r="G18" s="683">
        <f t="shared" si="12"/>
        <v>0</v>
      </c>
      <c r="H18" s="683">
        <f t="shared" si="12"/>
        <v>0</v>
      </c>
    </row>
    <row r="19" spans="1:8" ht="24.6" x14ac:dyDescent="0.4">
      <c r="A19" s="201">
        <v>13</v>
      </c>
      <c r="B19" s="202" t="s">
        <v>325</v>
      </c>
      <c r="C19" s="683">
        <f>C74</f>
        <v>1</v>
      </c>
      <c r="D19" s="683">
        <f t="shared" ref="D19:H19" si="13">D74</f>
        <v>1814</v>
      </c>
      <c r="E19" s="683">
        <f t="shared" si="13"/>
        <v>0</v>
      </c>
      <c r="F19" s="683">
        <f t="shared" si="13"/>
        <v>0</v>
      </c>
      <c r="G19" s="683">
        <f t="shared" si="13"/>
        <v>1</v>
      </c>
      <c r="H19" s="683">
        <f t="shared" si="13"/>
        <v>1800</v>
      </c>
    </row>
    <row r="20" spans="1:8" ht="24.6" x14ac:dyDescent="0.4">
      <c r="A20" s="315">
        <v>14</v>
      </c>
      <c r="B20" s="202" t="s">
        <v>240</v>
      </c>
      <c r="C20" s="683">
        <f>C75</f>
        <v>15</v>
      </c>
      <c r="D20" s="683">
        <f t="shared" ref="D20:H20" si="14">D75</f>
        <v>6700</v>
      </c>
      <c r="E20" s="683">
        <f t="shared" si="14"/>
        <v>0</v>
      </c>
      <c r="F20" s="683">
        <f t="shared" si="14"/>
        <v>0</v>
      </c>
      <c r="G20" s="683">
        <f t="shared" si="14"/>
        <v>15</v>
      </c>
      <c r="H20" s="683">
        <f t="shared" si="14"/>
        <v>6700</v>
      </c>
    </row>
    <row r="21" spans="1:8" ht="24.6" x14ac:dyDescent="0.4">
      <c r="A21" s="201">
        <v>15</v>
      </c>
      <c r="B21" s="202" t="s">
        <v>241</v>
      </c>
      <c r="C21" s="683">
        <f>C76</f>
        <v>0</v>
      </c>
      <c r="D21" s="683">
        <f t="shared" ref="D21:H21" si="15">D76</f>
        <v>0</v>
      </c>
      <c r="E21" s="683">
        <f t="shared" si="15"/>
        <v>3</v>
      </c>
      <c r="F21" s="683">
        <f t="shared" si="15"/>
        <v>1100</v>
      </c>
      <c r="G21" s="683">
        <f t="shared" si="15"/>
        <v>3</v>
      </c>
      <c r="H21" s="683">
        <f t="shared" si="15"/>
        <v>1100</v>
      </c>
    </row>
    <row r="22" spans="1:8" ht="24.6" x14ac:dyDescent="0.4">
      <c r="A22" s="315">
        <v>16</v>
      </c>
      <c r="B22" s="202" t="s">
        <v>242</v>
      </c>
      <c r="C22" s="683">
        <f>C77</f>
        <v>13</v>
      </c>
      <c r="D22" s="683">
        <f t="shared" ref="D22:H22" si="16">D77</f>
        <v>6000</v>
      </c>
      <c r="E22" s="683">
        <f t="shared" si="16"/>
        <v>2</v>
      </c>
      <c r="F22" s="683">
        <f t="shared" si="16"/>
        <v>200</v>
      </c>
      <c r="G22" s="683">
        <f t="shared" si="16"/>
        <v>15</v>
      </c>
      <c r="H22" s="683">
        <f t="shared" si="16"/>
        <v>6000</v>
      </c>
    </row>
    <row r="23" spans="1:8" ht="24.6" x14ac:dyDescent="0.4">
      <c r="A23" s="201"/>
      <c r="B23" s="203" t="s">
        <v>259</v>
      </c>
      <c r="C23" s="683">
        <f t="shared" ref="C23:H23" si="17">SUM(C7:C22)</f>
        <v>392</v>
      </c>
      <c r="D23" s="683">
        <f t="shared" si="17"/>
        <v>282912</v>
      </c>
      <c r="E23" s="683">
        <f t="shared" si="17"/>
        <v>19</v>
      </c>
      <c r="F23" s="683">
        <f t="shared" si="17"/>
        <v>10537</v>
      </c>
      <c r="G23" s="683">
        <f t="shared" si="17"/>
        <v>382</v>
      </c>
      <c r="H23" s="683">
        <f t="shared" si="17"/>
        <v>276689</v>
      </c>
    </row>
    <row r="24" spans="1:8" ht="24.6" x14ac:dyDescent="0.4">
      <c r="A24" s="201"/>
      <c r="B24" s="202"/>
      <c r="C24" s="683"/>
      <c r="D24" s="683"/>
      <c r="E24" s="683"/>
      <c r="F24" s="683"/>
      <c r="G24" s="683"/>
      <c r="H24" s="683"/>
    </row>
    <row r="25" spans="1:8" ht="24.6" x14ac:dyDescent="0.4">
      <c r="A25" s="201">
        <v>17</v>
      </c>
      <c r="B25" s="203" t="s">
        <v>260</v>
      </c>
      <c r="C25" s="683">
        <f>C80</f>
        <v>128</v>
      </c>
      <c r="D25" s="683">
        <f t="shared" ref="D25:H25" si="18">D80</f>
        <v>85622</v>
      </c>
      <c r="E25" s="683">
        <f t="shared" si="18"/>
        <v>0</v>
      </c>
      <c r="F25" s="683">
        <f t="shared" si="18"/>
        <v>0</v>
      </c>
      <c r="G25" s="683">
        <f t="shared" si="18"/>
        <v>128</v>
      </c>
      <c r="H25" s="683">
        <f t="shared" si="18"/>
        <v>85622</v>
      </c>
    </row>
    <row r="26" spans="1:8" ht="24.6" x14ac:dyDescent="0.4">
      <c r="A26" s="201"/>
      <c r="B26" s="202"/>
      <c r="C26" s="683"/>
      <c r="D26" s="683"/>
      <c r="E26" s="683"/>
      <c r="F26" s="683"/>
      <c r="G26" s="683"/>
      <c r="H26" s="683"/>
    </row>
    <row r="27" spans="1:8" ht="24.6" x14ac:dyDescent="0.4">
      <c r="A27" s="201">
        <v>18</v>
      </c>
      <c r="B27" s="202" t="s">
        <v>244</v>
      </c>
      <c r="C27" s="139">
        <f>C83</f>
        <v>0</v>
      </c>
      <c r="D27" s="139">
        <f t="shared" ref="D27:H27" si="19">D83</f>
        <v>0</v>
      </c>
      <c r="E27" s="139">
        <f t="shared" si="19"/>
        <v>0</v>
      </c>
      <c r="F27" s="139">
        <f t="shared" si="19"/>
        <v>0</v>
      </c>
      <c r="G27" s="139">
        <f t="shared" si="19"/>
        <v>0</v>
      </c>
      <c r="H27" s="139">
        <f t="shared" si="19"/>
        <v>0</v>
      </c>
    </row>
    <row r="28" spans="1:8" ht="24.6" x14ac:dyDescent="0.4">
      <c r="A28" s="201">
        <v>19</v>
      </c>
      <c r="B28" s="202" t="s">
        <v>254</v>
      </c>
      <c r="C28" s="139">
        <f>C84</f>
        <v>5</v>
      </c>
      <c r="D28" s="139">
        <f t="shared" ref="D28:H28" si="20">D84</f>
        <v>1502</v>
      </c>
      <c r="E28" s="139">
        <f t="shared" si="20"/>
        <v>0</v>
      </c>
      <c r="F28" s="139">
        <f t="shared" si="20"/>
        <v>0</v>
      </c>
      <c r="G28" s="139">
        <f t="shared" si="20"/>
        <v>5</v>
      </c>
      <c r="H28" s="139">
        <f t="shared" si="20"/>
        <v>1525</v>
      </c>
    </row>
    <row r="29" spans="1:8" ht="24.6" x14ac:dyDescent="0.4">
      <c r="A29" s="201">
        <v>20</v>
      </c>
      <c r="B29" s="202" t="s">
        <v>245</v>
      </c>
      <c r="C29" s="683">
        <f>C86</f>
        <v>0</v>
      </c>
      <c r="D29" s="683">
        <f>D86</f>
        <v>0</v>
      </c>
      <c r="E29" s="683">
        <f t="shared" ref="E29:F29" si="21">E86</f>
        <v>0</v>
      </c>
      <c r="F29" s="683">
        <f t="shared" si="21"/>
        <v>0</v>
      </c>
      <c r="G29" s="683">
        <f>G86</f>
        <v>0</v>
      </c>
      <c r="H29" s="683">
        <f>H86</f>
        <v>0</v>
      </c>
    </row>
    <row r="30" spans="1:8" ht="24.6" x14ac:dyDescent="0.4">
      <c r="A30" s="201">
        <v>21</v>
      </c>
      <c r="B30" s="202" t="s">
        <v>246</v>
      </c>
      <c r="C30" s="139">
        <f>C91</f>
        <v>12</v>
      </c>
      <c r="D30" s="139">
        <f>D91</f>
        <v>14400</v>
      </c>
      <c r="E30" s="139">
        <f t="shared" ref="E30:F30" si="22">E91</f>
        <v>1</v>
      </c>
      <c r="F30" s="139">
        <f t="shared" si="22"/>
        <v>1700</v>
      </c>
      <c r="G30" s="683">
        <f>G91</f>
        <v>13</v>
      </c>
      <c r="H30" s="683">
        <f>H91</f>
        <v>9900</v>
      </c>
    </row>
    <row r="31" spans="1:8" ht="24.6" x14ac:dyDescent="0.4">
      <c r="A31" s="201">
        <v>22</v>
      </c>
      <c r="B31" s="202" t="s">
        <v>248</v>
      </c>
      <c r="C31" s="139">
        <f>C85</f>
        <v>54</v>
      </c>
      <c r="D31" s="139">
        <f>D85</f>
        <v>63432</v>
      </c>
      <c r="E31" s="139">
        <f t="shared" ref="E31:F31" si="23">E85</f>
        <v>1</v>
      </c>
      <c r="F31" s="139">
        <f t="shared" si="23"/>
        <v>46</v>
      </c>
      <c r="G31" s="683">
        <f>G85</f>
        <v>49</v>
      </c>
      <c r="H31" s="683">
        <f>H85</f>
        <v>55639</v>
      </c>
    </row>
    <row r="32" spans="1:8" ht="24.6" x14ac:dyDescent="0.4">
      <c r="A32" s="201">
        <v>23</v>
      </c>
      <c r="B32" s="202" t="s">
        <v>390</v>
      </c>
      <c r="C32" s="139">
        <f>C92</f>
        <v>0</v>
      </c>
      <c r="D32" s="139">
        <f>D92</f>
        <v>0</v>
      </c>
      <c r="E32" s="139">
        <f t="shared" ref="E32:F32" si="24">E92</f>
        <v>0</v>
      </c>
      <c r="F32" s="139">
        <f t="shared" si="24"/>
        <v>0</v>
      </c>
      <c r="G32" s="683">
        <f>G92</f>
        <v>0</v>
      </c>
      <c r="H32" s="683">
        <f>H92</f>
        <v>0</v>
      </c>
    </row>
    <row r="33" spans="1:8" ht="24.6" x14ac:dyDescent="0.4">
      <c r="A33" s="201">
        <v>24</v>
      </c>
      <c r="B33" s="202" t="s">
        <v>250</v>
      </c>
      <c r="C33" s="683">
        <f>SUM(C81:C82)</f>
        <v>0</v>
      </c>
      <c r="D33" s="683">
        <f>SUM(D81:D82)</f>
        <v>0</v>
      </c>
      <c r="E33" s="683">
        <f t="shared" ref="E33:F33" si="25">SUM(E81:E82)</f>
        <v>0</v>
      </c>
      <c r="F33" s="683">
        <f t="shared" si="25"/>
        <v>0</v>
      </c>
      <c r="G33" s="683">
        <f>SUM(G81:G82)</f>
        <v>0</v>
      </c>
      <c r="H33" s="683">
        <f>SUM(H81:H82)</f>
        <v>0</v>
      </c>
    </row>
    <row r="34" spans="1:8" ht="24.6" x14ac:dyDescent="0.4">
      <c r="A34" s="201">
        <v>25</v>
      </c>
      <c r="B34" s="202" t="s">
        <v>251</v>
      </c>
      <c r="C34" s="683">
        <f>C88</f>
        <v>103</v>
      </c>
      <c r="D34" s="683">
        <f>D88</f>
        <v>76894</v>
      </c>
      <c r="E34" s="683">
        <f t="shared" ref="E34:F34" si="26">E88</f>
        <v>19</v>
      </c>
      <c r="F34" s="683">
        <f t="shared" si="26"/>
        <v>14889</v>
      </c>
      <c r="G34" s="683">
        <f>G88</f>
        <v>113</v>
      </c>
      <c r="H34" s="683">
        <f>H88</f>
        <v>88600</v>
      </c>
    </row>
    <row r="35" spans="1:8" ht="24.6" x14ac:dyDescent="0.4">
      <c r="A35" s="201">
        <v>26</v>
      </c>
      <c r="B35" s="202" t="s">
        <v>252</v>
      </c>
      <c r="C35" s="139">
        <f>C89</f>
        <v>3</v>
      </c>
      <c r="D35" s="139">
        <f>D89</f>
        <v>59</v>
      </c>
      <c r="E35" s="139">
        <f t="shared" ref="E35:F35" si="27">E89</f>
        <v>0</v>
      </c>
      <c r="F35" s="139">
        <f t="shared" si="27"/>
        <v>0</v>
      </c>
      <c r="G35" s="683">
        <f>G89</f>
        <v>3</v>
      </c>
      <c r="H35" s="683">
        <f>H89</f>
        <v>90</v>
      </c>
    </row>
    <row r="36" spans="1:8" ht="24.6" x14ac:dyDescent="0.4">
      <c r="A36" s="201">
        <v>27</v>
      </c>
      <c r="B36" s="202" t="s">
        <v>253</v>
      </c>
      <c r="C36" s="174">
        <f>C87</f>
        <v>59</v>
      </c>
      <c r="D36" s="174">
        <f>D87</f>
        <v>21370</v>
      </c>
      <c r="E36" s="174">
        <f t="shared" ref="E36:F36" si="28">E87</f>
        <v>6</v>
      </c>
      <c r="F36" s="174">
        <f t="shared" si="28"/>
        <v>2387</v>
      </c>
      <c r="G36" s="683">
        <f>G87</f>
        <v>60</v>
      </c>
      <c r="H36" s="683">
        <f>H87</f>
        <v>25040</v>
      </c>
    </row>
    <row r="37" spans="1:8" ht="24.6" x14ac:dyDescent="0.4">
      <c r="A37" s="201">
        <v>28</v>
      </c>
      <c r="B37" s="202" t="s">
        <v>255</v>
      </c>
      <c r="C37" s="139">
        <f>C90</f>
        <v>0</v>
      </c>
      <c r="D37" s="139">
        <f t="shared" ref="D37:H37" si="29">D90</f>
        <v>0</v>
      </c>
      <c r="E37" s="139">
        <f t="shared" si="29"/>
        <v>0</v>
      </c>
      <c r="F37" s="139">
        <f t="shared" si="29"/>
        <v>0</v>
      </c>
      <c r="G37" s="139">
        <f t="shared" si="29"/>
        <v>0</v>
      </c>
      <c r="H37" s="139">
        <f t="shared" si="29"/>
        <v>0</v>
      </c>
    </row>
    <row r="38" spans="1:8" ht="24.6" x14ac:dyDescent="0.4">
      <c r="A38" s="201">
        <v>29</v>
      </c>
      <c r="B38" s="202" t="s">
        <v>310</v>
      </c>
      <c r="C38" s="683">
        <f>C93</f>
        <v>338</v>
      </c>
      <c r="D38" s="683">
        <f t="shared" ref="D38:H38" si="30">D93</f>
        <v>13622</v>
      </c>
      <c r="E38" s="683">
        <f t="shared" si="30"/>
        <v>76</v>
      </c>
      <c r="F38" s="683">
        <f t="shared" si="30"/>
        <v>5560</v>
      </c>
      <c r="G38" s="683">
        <f t="shared" si="30"/>
        <v>346</v>
      </c>
      <c r="H38" s="683">
        <f t="shared" si="30"/>
        <v>14297</v>
      </c>
    </row>
    <row r="39" spans="1:8" ht="24.6" x14ac:dyDescent="0.4">
      <c r="A39" s="201">
        <v>30</v>
      </c>
      <c r="B39" s="202" t="s">
        <v>256</v>
      </c>
      <c r="C39" s="683">
        <f>C94</f>
        <v>8</v>
      </c>
      <c r="D39" s="683">
        <f>D94</f>
        <v>148100</v>
      </c>
      <c r="E39" s="683">
        <f t="shared" ref="E39:F39" si="31">E94</f>
        <v>3</v>
      </c>
      <c r="F39" s="683">
        <f t="shared" si="31"/>
        <v>164400</v>
      </c>
      <c r="G39" s="683">
        <f>G94</f>
        <v>7</v>
      </c>
      <c r="H39" s="683">
        <f>H94</f>
        <v>154200</v>
      </c>
    </row>
    <row r="40" spans="1:8" ht="24.6" x14ac:dyDescent="0.4">
      <c r="A40" s="201"/>
      <c r="B40" s="203" t="s">
        <v>261</v>
      </c>
      <c r="C40" s="683">
        <f t="shared" ref="C40:H40" si="32">SUM(C27:C39)</f>
        <v>582</v>
      </c>
      <c r="D40" s="683">
        <f t="shared" si="32"/>
        <v>339379</v>
      </c>
      <c r="E40" s="683">
        <f t="shared" si="32"/>
        <v>106</v>
      </c>
      <c r="F40" s="683">
        <f t="shared" si="32"/>
        <v>188982</v>
      </c>
      <c r="G40" s="683">
        <f t="shared" si="32"/>
        <v>596</v>
      </c>
      <c r="H40" s="683">
        <f t="shared" si="32"/>
        <v>349291</v>
      </c>
    </row>
    <row r="41" spans="1:8" ht="24.6" x14ac:dyDescent="0.4">
      <c r="A41" s="201"/>
      <c r="B41" s="201" t="s">
        <v>157</v>
      </c>
      <c r="C41" s="683">
        <f t="shared" ref="C41:H41" si="33">C23+C25+C40</f>
        <v>1102</v>
      </c>
      <c r="D41" s="683">
        <f t="shared" si="33"/>
        <v>707913</v>
      </c>
      <c r="E41" s="683">
        <f t="shared" si="33"/>
        <v>125</v>
      </c>
      <c r="F41" s="683">
        <f t="shared" si="33"/>
        <v>199519</v>
      </c>
      <c r="G41" s="683">
        <f t="shared" si="33"/>
        <v>1106</v>
      </c>
      <c r="H41" s="683">
        <f t="shared" si="33"/>
        <v>711602</v>
      </c>
    </row>
    <row r="42" spans="1:8" ht="23.4" hidden="1" thickBot="1" x14ac:dyDescent="0.45">
      <c r="A42" s="79"/>
      <c r="B42" s="79"/>
      <c r="C42" s="633"/>
      <c r="D42" s="633"/>
      <c r="E42" s="633"/>
      <c r="F42" s="633"/>
      <c r="G42" s="633"/>
      <c r="H42" s="633"/>
    </row>
    <row r="43" spans="1:8" ht="73.8" hidden="1" x14ac:dyDescent="0.25">
      <c r="A43" s="189" t="s">
        <v>55</v>
      </c>
      <c r="B43" s="189" t="s">
        <v>17</v>
      </c>
      <c r="C43" s="187" t="str">
        <f>C5</f>
        <v>Outstanding at the end of Mar'19</v>
      </c>
      <c r="D43" s="186"/>
      <c r="E43" s="185" t="s">
        <v>56</v>
      </c>
      <c r="F43" s="185"/>
      <c r="G43" s="187" t="str">
        <f>G5</f>
        <v>Outstanding at the end of Jun'19</v>
      </c>
      <c r="H43" s="186"/>
    </row>
    <row r="44" spans="1:8" ht="22.8" hidden="1" x14ac:dyDescent="0.4">
      <c r="A44" s="79"/>
      <c r="B44" s="79"/>
      <c r="C44" s="121" t="s">
        <v>11</v>
      </c>
      <c r="D44" s="121" t="s">
        <v>8</v>
      </c>
      <c r="E44" s="121" t="s">
        <v>11</v>
      </c>
      <c r="F44" s="121" t="s">
        <v>8</v>
      </c>
      <c r="G44" s="121" t="s">
        <v>11</v>
      </c>
      <c r="H44" s="121" t="s">
        <v>8</v>
      </c>
    </row>
    <row r="45" spans="1:8" ht="24.6" hidden="1" x14ac:dyDescent="0.4">
      <c r="A45" s="200">
        <v>1</v>
      </c>
      <c r="B45" s="782" t="s">
        <v>372</v>
      </c>
      <c r="C45" s="79"/>
      <c r="D45" s="79"/>
      <c r="E45" s="79"/>
      <c r="F45" s="79"/>
      <c r="G45" s="79"/>
      <c r="H45" s="79"/>
    </row>
    <row r="46" spans="1:8" ht="24.6" hidden="1" x14ac:dyDescent="0.4">
      <c r="A46" s="129">
        <v>2</v>
      </c>
      <c r="B46" s="782" t="s">
        <v>373</v>
      </c>
      <c r="C46" s="79"/>
      <c r="D46" s="79"/>
      <c r="E46" s="79"/>
      <c r="F46" s="79"/>
      <c r="G46" s="79"/>
      <c r="H46" s="79"/>
    </row>
    <row r="47" spans="1:8" ht="24.6" hidden="1" x14ac:dyDescent="0.4">
      <c r="A47" s="129">
        <v>3</v>
      </c>
      <c r="B47" s="782" t="s">
        <v>374</v>
      </c>
      <c r="C47" s="79"/>
      <c r="D47" s="79"/>
      <c r="E47" s="79"/>
      <c r="F47" s="79"/>
      <c r="G47" s="79"/>
      <c r="H47" s="79"/>
    </row>
    <row r="48" spans="1:8" ht="24.6" hidden="1" x14ac:dyDescent="0.4">
      <c r="A48" s="129">
        <v>4</v>
      </c>
      <c r="B48" s="782" t="s">
        <v>375</v>
      </c>
      <c r="C48" s="79"/>
      <c r="D48" s="79"/>
      <c r="E48" s="79"/>
      <c r="F48" s="79"/>
      <c r="G48" s="79"/>
      <c r="H48" s="79"/>
    </row>
    <row r="49" spans="1:10" ht="24.6" hidden="1" x14ac:dyDescent="0.4">
      <c r="A49" s="129">
        <v>5</v>
      </c>
      <c r="B49" s="782" t="s">
        <v>376</v>
      </c>
      <c r="C49" s="79"/>
      <c r="D49" s="149"/>
      <c r="E49" s="79"/>
      <c r="F49" s="79"/>
      <c r="G49" s="79"/>
      <c r="H49" s="149"/>
    </row>
    <row r="50" spans="1:10" ht="24.6" hidden="1" x14ac:dyDescent="0.4">
      <c r="A50" s="129">
        <v>6</v>
      </c>
      <c r="B50" s="782" t="s">
        <v>377</v>
      </c>
      <c r="C50" s="79"/>
      <c r="D50" s="79"/>
      <c r="E50" s="79"/>
      <c r="F50" s="79"/>
      <c r="G50" s="79"/>
      <c r="H50" s="79"/>
    </row>
    <row r="51" spans="1:10" ht="24.6" hidden="1" x14ac:dyDescent="0.4">
      <c r="A51" s="129">
        <v>7</v>
      </c>
      <c r="B51" s="782" t="s">
        <v>378</v>
      </c>
      <c r="C51" s="79"/>
      <c r="D51" s="149"/>
      <c r="E51" s="79"/>
      <c r="F51" s="149"/>
      <c r="G51" s="79"/>
      <c r="H51" s="149"/>
    </row>
    <row r="52" spans="1:10" ht="24.6" hidden="1" x14ac:dyDescent="0.4">
      <c r="A52" s="129">
        <v>8</v>
      </c>
      <c r="B52" s="782" t="s">
        <v>379</v>
      </c>
      <c r="C52" s="79"/>
      <c r="D52" s="149"/>
      <c r="E52" s="79"/>
      <c r="F52" s="149"/>
      <c r="G52" s="79"/>
      <c r="H52" s="149"/>
    </row>
    <row r="53" spans="1:10" ht="24.6" hidden="1" x14ac:dyDescent="0.4">
      <c r="A53" s="129">
        <v>9</v>
      </c>
      <c r="B53" s="782" t="s">
        <v>380</v>
      </c>
      <c r="C53" s="79"/>
      <c r="D53" s="149"/>
      <c r="E53" s="79"/>
      <c r="F53" s="149"/>
      <c r="G53" s="79"/>
      <c r="H53" s="149"/>
    </row>
    <row r="54" spans="1:10" ht="24.6" hidden="1" x14ac:dyDescent="0.4">
      <c r="A54" s="129">
        <v>10</v>
      </c>
      <c r="B54" s="782" t="s">
        <v>381</v>
      </c>
      <c r="C54" s="79"/>
      <c r="D54" s="79"/>
      <c r="E54" s="79"/>
      <c r="F54" s="79"/>
      <c r="G54" s="79"/>
      <c r="H54" s="79"/>
    </row>
    <row r="55" spans="1:10" s="270" customFormat="1" ht="24.6" hidden="1" x14ac:dyDescent="0.4">
      <c r="A55" s="452" t="s">
        <v>200</v>
      </c>
      <c r="B55" s="453"/>
      <c r="C55" s="762">
        <v>105</v>
      </c>
      <c r="D55" s="762">
        <v>49800</v>
      </c>
      <c r="E55" s="451">
        <v>2</v>
      </c>
      <c r="F55" s="451">
        <v>300</v>
      </c>
      <c r="G55" s="633">
        <v>103</v>
      </c>
      <c r="H55" s="633">
        <v>49500</v>
      </c>
    </row>
    <row r="56" spans="1:10" ht="24.6" hidden="1" x14ac:dyDescent="0.4">
      <c r="A56" s="131">
        <v>11</v>
      </c>
      <c r="B56" s="142" t="s">
        <v>143</v>
      </c>
      <c r="C56" s="79">
        <v>28</v>
      </c>
      <c r="D56" s="79">
        <v>7152</v>
      </c>
      <c r="E56" s="79">
        <v>0</v>
      </c>
      <c r="F56" s="79">
        <v>0</v>
      </c>
      <c r="G56" s="79">
        <v>28</v>
      </c>
      <c r="H56" s="79">
        <v>7152</v>
      </c>
    </row>
    <row r="57" spans="1:10" ht="24.6" hidden="1" x14ac:dyDescent="0.4">
      <c r="A57" s="131">
        <v>12</v>
      </c>
      <c r="B57" s="142" t="s">
        <v>144</v>
      </c>
      <c r="C57" s="762">
        <v>5</v>
      </c>
      <c r="D57" s="762">
        <v>1884</v>
      </c>
      <c r="E57" s="332">
        <v>6</v>
      </c>
      <c r="F57" s="332">
        <v>3800</v>
      </c>
      <c r="G57" s="633">
        <v>11</v>
      </c>
      <c r="H57" s="633">
        <v>5700</v>
      </c>
      <c r="I57" s="810"/>
    </row>
    <row r="58" spans="1:10" ht="24.6" hidden="1" x14ac:dyDescent="0.4">
      <c r="A58" s="228">
        <v>13</v>
      </c>
      <c r="B58" s="142" t="s">
        <v>196</v>
      </c>
      <c r="C58" s="79">
        <v>6</v>
      </c>
      <c r="D58" s="79">
        <v>3769</v>
      </c>
      <c r="E58" s="79">
        <v>0</v>
      </c>
      <c r="F58" s="79">
        <v>0</v>
      </c>
      <c r="G58" s="79">
        <v>6</v>
      </c>
      <c r="H58" s="79">
        <v>3769</v>
      </c>
      <c r="I58" s="448"/>
      <c r="J58" s="36"/>
    </row>
    <row r="59" spans="1:10" ht="24.6" hidden="1" x14ac:dyDescent="0.4">
      <c r="A59" s="129">
        <v>14</v>
      </c>
      <c r="B59" s="141" t="s">
        <v>142</v>
      </c>
      <c r="C59" s="79">
        <v>5</v>
      </c>
      <c r="D59" s="79">
        <v>5731</v>
      </c>
      <c r="E59" s="79">
        <v>0</v>
      </c>
      <c r="F59" s="79">
        <v>0</v>
      </c>
      <c r="G59" s="79">
        <v>5</v>
      </c>
      <c r="H59" s="79">
        <v>5731</v>
      </c>
    </row>
    <row r="60" spans="1:10" ht="24.6" hidden="1" x14ac:dyDescent="0.4">
      <c r="A60" s="129">
        <v>15</v>
      </c>
      <c r="B60" s="141" t="s">
        <v>304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</row>
    <row r="61" spans="1:10" ht="24.6" hidden="1" x14ac:dyDescent="0.4">
      <c r="A61" s="131">
        <v>16</v>
      </c>
      <c r="B61" s="141" t="s">
        <v>227</v>
      </c>
      <c r="C61" s="79">
        <v>5</v>
      </c>
      <c r="D61" s="79">
        <v>660</v>
      </c>
      <c r="E61" s="79">
        <v>0</v>
      </c>
      <c r="F61" s="79">
        <v>0</v>
      </c>
      <c r="G61" s="79">
        <v>5</v>
      </c>
      <c r="H61" s="79">
        <v>660</v>
      </c>
    </row>
    <row r="62" spans="1:10" ht="24.6" hidden="1" x14ac:dyDescent="0.4">
      <c r="A62" s="131">
        <v>17</v>
      </c>
      <c r="B62" s="142" t="s">
        <v>213</v>
      </c>
      <c r="C62" s="79">
        <v>85</v>
      </c>
      <c r="D62" s="79">
        <v>123850</v>
      </c>
      <c r="E62" s="79">
        <v>0</v>
      </c>
      <c r="F62" s="79">
        <v>0</v>
      </c>
      <c r="G62" s="79">
        <v>85</v>
      </c>
      <c r="H62" s="79">
        <v>123850</v>
      </c>
    </row>
    <row r="63" spans="1:10" ht="24.6" hidden="1" x14ac:dyDescent="0.4">
      <c r="A63" s="228">
        <v>18</v>
      </c>
      <c r="B63" s="141" t="s">
        <v>229</v>
      </c>
      <c r="C63" s="79">
        <v>3</v>
      </c>
      <c r="D63" s="79">
        <v>1190</v>
      </c>
      <c r="E63" s="79">
        <v>0</v>
      </c>
      <c r="F63" s="79">
        <v>0</v>
      </c>
      <c r="G63" s="79">
        <v>3</v>
      </c>
      <c r="H63" s="79">
        <v>1190</v>
      </c>
    </row>
    <row r="64" spans="1:10" ht="24.6" hidden="1" x14ac:dyDescent="0.4">
      <c r="A64" s="129">
        <v>19</v>
      </c>
      <c r="B64" s="246" t="s">
        <v>228</v>
      </c>
      <c r="C64" s="79">
        <v>2</v>
      </c>
      <c r="D64" s="79">
        <v>2909</v>
      </c>
      <c r="E64" s="79">
        <v>0</v>
      </c>
      <c r="F64" s="79">
        <v>0</v>
      </c>
      <c r="G64" s="79">
        <v>2</v>
      </c>
      <c r="H64" s="79">
        <v>2909</v>
      </c>
    </row>
    <row r="65" spans="1:11" ht="24.6" hidden="1" x14ac:dyDescent="0.4">
      <c r="A65" s="129">
        <v>20</v>
      </c>
      <c r="B65" s="141" t="s">
        <v>97</v>
      </c>
      <c r="C65" s="79">
        <v>11</v>
      </c>
      <c r="D65" s="79">
        <v>5800</v>
      </c>
      <c r="E65" s="79">
        <v>0</v>
      </c>
      <c r="F65" s="79">
        <v>0</v>
      </c>
      <c r="G65" s="79">
        <v>0</v>
      </c>
      <c r="H65" s="79">
        <v>0</v>
      </c>
    </row>
    <row r="66" spans="1:11" ht="24.6" hidden="1" x14ac:dyDescent="0.4">
      <c r="A66" s="131">
        <v>21</v>
      </c>
      <c r="B66" s="142" t="s">
        <v>179</v>
      </c>
      <c r="C66" s="79">
        <v>3</v>
      </c>
      <c r="D66" s="79">
        <v>100</v>
      </c>
      <c r="E66" s="79">
        <v>0</v>
      </c>
      <c r="F66" s="79">
        <v>0</v>
      </c>
      <c r="G66" s="79">
        <v>3</v>
      </c>
      <c r="H66" s="79">
        <v>100</v>
      </c>
    </row>
    <row r="67" spans="1:11" ht="24.6" hidden="1" x14ac:dyDescent="0.4">
      <c r="A67" s="131">
        <v>22</v>
      </c>
      <c r="B67" s="142" t="s">
        <v>145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</row>
    <row r="68" spans="1:11" ht="24.6" hidden="1" x14ac:dyDescent="0.4">
      <c r="A68" s="228">
        <v>23</v>
      </c>
      <c r="B68" s="141" t="s">
        <v>173</v>
      </c>
      <c r="C68" s="79">
        <v>19</v>
      </c>
      <c r="D68" s="79">
        <v>14650</v>
      </c>
      <c r="E68" s="79">
        <v>0</v>
      </c>
      <c r="F68" s="79">
        <v>0</v>
      </c>
      <c r="G68" s="79">
        <v>19</v>
      </c>
      <c r="H68" s="79">
        <v>14650</v>
      </c>
    </row>
    <row r="69" spans="1:11" ht="24.6" hidden="1" x14ac:dyDescent="0.4">
      <c r="A69" s="129">
        <v>24</v>
      </c>
      <c r="B69" s="142" t="s">
        <v>146</v>
      </c>
      <c r="C69" s="79">
        <v>10</v>
      </c>
      <c r="D69" s="79">
        <v>3200</v>
      </c>
      <c r="E69" s="79">
        <v>0</v>
      </c>
      <c r="F69" s="79">
        <v>0</v>
      </c>
      <c r="G69" s="79">
        <v>10</v>
      </c>
      <c r="H69" s="79">
        <v>3200</v>
      </c>
    </row>
    <row r="70" spans="1:11" ht="24.6" hidden="1" x14ac:dyDescent="0.4">
      <c r="A70" s="129">
        <v>25</v>
      </c>
      <c r="B70" s="142" t="s">
        <v>148</v>
      </c>
      <c r="C70" s="79">
        <v>25</v>
      </c>
      <c r="D70" s="79">
        <v>24596</v>
      </c>
      <c r="E70" s="79">
        <v>6</v>
      </c>
      <c r="F70" s="79">
        <v>5137</v>
      </c>
      <c r="G70" s="79">
        <v>17</v>
      </c>
      <c r="H70" s="79">
        <v>19571</v>
      </c>
    </row>
    <row r="71" spans="1:11" s="270" customFormat="1" ht="24.6" hidden="1" x14ac:dyDescent="0.4">
      <c r="A71" s="131">
        <v>26</v>
      </c>
      <c r="B71" s="279" t="s">
        <v>149</v>
      </c>
      <c r="C71" s="79">
        <v>4</v>
      </c>
      <c r="D71" s="79">
        <v>2390</v>
      </c>
      <c r="E71" s="79">
        <v>0</v>
      </c>
      <c r="F71" s="79">
        <v>0</v>
      </c>
      <c r="G71" s="79">
        <v>4</v>
      </c>
      <c r="H71" s="79">
        <v>2390</v>
      </c>
    </row>
    <row r="72" spans="1:11" ht="24.6" hidden="1" x14ac:dyDescent="0.4">
      <c r="A72" s="131">
        <v>27</v>
      </c>
      <c r="B72" s="142" t="s">
        <v>150</v>
      </c>
      <c r="C72" s="79">
        <v>8</v>
      </c>
      <c r="D72" s="79">
        <v>4244</v>
      </c>
      <c r="E72" s="79">
        <v>0</v>
      </c>
      <c r="F72" s="79">
        <v>0</v>
      </c>
      <c r="G72" s="79">
        <v>8</v>
      </c>
      <c r="H72" s="79">
        <v>4244</v>
      </c>
    </row>
    <row r="73" spans="1:11" ht="24.6" hidden="1" x14ac:dyDescent="0.4">
      <c r="A73" s="228">
        <v>28</v>
      </c>
      <c r="B73" s="141" t="s">
        <v>174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</row>
    <row r="74" spans="1:11" ht="24.6" hidden="1" x14ac:dyDescent="0.4">
      <c r="A74" s="129">
        <v>29</v>
      </c>
      <c r="B74" s="141" t="s">
        <v>329</v>
      </c>
      <c r="C74" s="79">
        <v>1</v>
      </c>
      <c r="D74" s="79">
        <v>1814</v>
      </c>
      <c r="E74" s="79">
        <v>0</v>
      </c>
      <c r="F74" s="79">
        <v>0</v>
      </c>
      <c r="G74" s="79">
        <v>1</v>
      </c>
      <c r="H74" s="79">
        <v>1800</v>
      </c>
    </row>
    <row r="75" spans="1:11" s="270" customFormat="1" ht="24.6" hidden="1" x14ac:dyDescent="0.4">
      <c r="A75" s="129">
        <v>30</v>
      </c>
      <c r="B75" s="279" t="s">
        <v>151</v>
      </c>
      <c r="C75" s="79">
        <v>15</v>
      </c>
      <c r="D75" s="79">
        <v>6700</v>
      </c>
      <c r="E75" s="79">
        <v>0</v>
      </c>
      <c r="F75" s="79">
        <v>0</v>
      </c>
      <c r="G75" s="79">
        <v>15</v>
      </c>
      <c r="H75" s="79">
        <v>6700</v>
      </c>
    </row>
    <row r="76" spans="1:11" s="270" customFormat="1" ht="24.6" hidden="1" x14ac:dyDescent="0.4">
      <c r="A76" s="131">
        <v>31</v>
      </c>
      <c r="B76" s="279" t="s">
        <v>226</v>
      </c>
      <c r="C76" s="79">
        <v>0</v>
      </c>
      <c r="D76" s="79">
        <v>0</v>
      </c>
      <c r="E76" s="79">
        <v>3</v>
      </c>
      <c r="F76" s="79">
        <v>1100</v>
      </c>
      <c r="G76" s="79">
        <v>3</v>
      </c>
      <c r="H76" s="79">
        <v>1100</v>
      </c>
      <c r="J76" s="636"/>
      <c r="K76" s="636"/>
    </row>
    <row r="77" spans="1:11" s="270" customFormat="1" ht="24.6" hidden="1" x14ac:dyDescent="0.4">
      <c r="A77" s="131">
        <v>32</v>
      </c>
      <c r="B77" s="279" t="s">
        <v>275</v>
      </c>
      <c r="C77" s="762">
        <v>13</v>
      </c>
      <c r="D77" s="762">
        <v>6000</v>
      </c>
      <c r="E77" s="445">
        <v>2</v>
      </c>
      <c r="F77" s="445">
        <v>200</v>
      </c>
      <c r="G77" s="633">
        <v>15</v>
      </c>
      <c r="H77" s="633">
        <v>6000</v>
      </c>
    </row>
    <row r="78" spans="1:11" ht="24.6" hidden="1" x14ac:dyDescent="0.4">
      <c r="A78" s="228">
        <v>33</v>
      </c>
      <c r="B78" s="142" t="s">
        <v>193</v>
      </c>
      <c r="C78" s="762">
        <v>39</v>
      </c>
      <c r="D78" s="762">
        <v>16473</v>
      </c>
      <c r="E78" s="251">
        <v>0</v>
      </c>
      <c r="F78" s="251">
        <v>0</v>
      </c>
      <c r="G78" s="633">
        <v>39</v>
      </c>
      <c r="H78" s="633">
        <v>16473</v>
      </c>
    </row>
    <row r="79" spans="1:11" ht="24.6" hidden="1" x14ac:dyDescent="0.4">
      <c r="A79" s="129"/>
      <c r="B79" s="789" t="s">
        <v>158</v>
      </c>
      <c r="C79" s="633">
        <f t="shared" ref="C79:H79" si="34">SUM(C55:C78)</f>
        <v>392</v>
      </c>
      <c r="D79" s="633">
        <f t="shared" si="34"/>
        <v>282912</v>
      </c>
      <c r="E79" s="267">
        <f t="shared" si="34"/>
        <v>19</v>
      </c>
      <c r="F79" s="267">
        <f t="shared" si="34"/>
        <v>10537</v>
      </c>
      <c r="G79" s="633">
        <f t="shared" si="34"/>
        <v>382</v>
      </c>
      <c r="H79" s="633">
        <f t="shared" si="34"/>
        <v>276689</v>
      </c>
    </row>
    <row r="80" spans="1:11" ht="24.6" hidden="1" x14ac:dyDescent="0.4">
      <c r="A80" s="129">
        <v>34</v>
      </c>
      <c r="B80" s="141" t="s">
        <v>152</v>
      </c>
      <c r="C80" s="633">
        <f t="shared" ref="C80:D80" si="35">C103</f>
        <v>128</v>
      </c>
      <c r="D80" s="633">
        <f t="shared" si="35"/>
        <v>85622</v>
      </c>
      <c r="E80" s="473">
        <f t="shared" ref="E80:H80" si="36">E103</f>
        <v>0</v>
      </c>
      <c r="F80" s="473">
        <f t="shared" si="36"/>
        <v>0</v>
      </c>
      <c r="G80" s="633">
        <f t="shared" si="36"/>
        <v>128</v>
      </c>
      <c r="H80" s="633">
        <f t="shared" si="36"/>
        <v>85622</v>
      </c>
    </row>
    <row r="81" spans="1:10" ht="24.6" hidden="1" x14ac:dyDescent="0.4">
      <c r="A81" s="131">
        <v>35</v>
      </c>
      <c r="B81" s="141" t="s">
        <v>153</v>
      </c>
      <c r="C81" s="762">
        <v>0</v>
      </c>
      <c r="D81" s="762">
        <v>0</v>
      </c>
      <c r="E81" s="251">
        <v>0</v>
      </c>
      <c r="F81" s="251">
        <v>0</v>
      </c>
      <c r="G81" s="633">
        <v>0</v>
      </c>
      <c r="H81" s="633">
        <v>0</v>
      </c>
    </row>
    <row r="82" spans="1:10" ht="24.6" hidden="1" x14ac:dyDescent="0.4">
      <c r="A82" s="131">
        <v>36</v>
      </c>
      <c r="B82" s="141" t="s">
        <v>276</v>
      </c>
      <c r="C82" s="762">
        <v>0</v>
      </c>
      <c r="D82" s="762">
        <v>0</v>
      </c>
      <c r="E82" s="251">
        <v>0</v>
      </c>
      <c r="F82" s="251">
        <v>0</v>
      </c>
      <c r="G82" s="633">
        <v>0</v>
      </c>
      <c r="H82" s="633">
        <v>0</v>
      </c>
    </row>
    <row r="83" spans="1:10" ht="24.6" hidden="1" x14ac:dyDescent="0.4">
      <c r="A83" s="129">
        <v>37</v>
      </c>
      <c r="B83" s="130" t="s">
        <v>264</v>
      </c>
      <c r="C83" s="762">
        <v>0</v>
      </c>
      <c r="D83" s="762">
        <v>0</v>
      </c>
      <c r="E83" s="473">
        <v>0</v>
      </c>
      <c r="F83" s="473">
        <v>0</v>
      </c>
      <c r="G83" s="633">
        <v>0</v>
      </c>
      <c r="H83" s="633">
        <v>0</v>
      </c>
    </row>
    <row r="84" spans="1:10" ht="24.6" hidden="1" x14ac:dyDescent="0.4">
      <c r="A84" s="131">
        <v>38</v>
      </c>
      <c r="B84" s="242" t="s">
        <v>383</v>
      </c>
      <c r="C84" s="762">
        <v>5</v>
      </c>
      <c r="D84" s="762">
        <v>1502</v>
      </c>
      <c r="E84" s="473">
        <v>0</v>
      </c>
      <c r="F84" s="473">
        <v>0</v>
      </c>
      <c r="G84" s="633">
        <v>5</v>
      </c>
      <c r="H84" s="633">
        <v>1525</v>
      </c>
      <c r="I84" s="707"/>
      <c r="J84" s="36"/>
    </row>
    <row r="85" spans="1:10" ht="24.6" hidden="1" x14ac:dyDescent="0.4">
      <c r="A85" s="131">
        <v>39</v>
      </c>
      <c r="B85" s="141" t="s">
        <v>154</v>
      </c>
      <c r="C85" s="651">
        <v>54</v>
      </c>
      <c r="D85" s="651">
        <v>63432</v>
      </c>
      <c r="E85" s="198">
        <v>1</v>
      </c>
      <c r="F85" s="198">
        <v>46</v>
      </c>
      <c r="G85" s="651">
        <v>49</v>
      </c>
      <c r="H85" s="651">
        <v>55639</v>
      </c>
    </row>
    <row r="86" spans="1:10" ht="24.6" hidden="1" x14ac:dyDescent="0.4">
      <c r="A86" s="129">
        <v>40</v>
      </c>
      <c r="B86" s="133" t="s">
        <v>194</v>
      </c>
      <c r="C86" s="762">
        <v>0</v>
      </c>
      <c r="D86" s="762">
        <v>0</v>
      </c>
      <c r="E86" s="251">
        <v>0</v>
      </c>
      <c r="F86" s="251">
        <v>0</v>
      </c>
      <c r="G86" s="633">
        <v>0</v>
      </c>
      <c r="H86" s="633">
        <v>0</v>
      </c>
    </row>
    <row r="87" spans="1:10" s="270" customFormat="1" ht="24.6" hidden="1" x14ac:dyDescent="0.4">
      <c r="A87" s="131">
        <v>41</v>
      </c>
      <c r="B87" s="268" t="s">
        <v>161</v>
      </c>
      <c r="C87" s="79">
        <v>59</v>
      </c>
      <c r="D87" s="79">
        <v>21370</v>
      </c>
      <c r="E87" s="79">
        <v>6</v>
      </c>
      <c r="F87" s="79">
        <v>2387</v>
      </c>
      <c r="G87" s="79">
        <v>60</v>
      </c>
      <c r="H87" s="79">
        <v>25040</v>
      </c>
    </row>
    <row r="88" spans="1:10" ht="24.6" hidden="1" x14ac:dyDescent="0.4">
      <c r="A88" s="131">
        <v>42</v>
      </c>
      <c r="B88" s="141" t="s">
        <v>160</v>
      </c>
      <c r="C88" s="79">
        <v>103</v>
      </c>
      <c r="D88" s="79">
        <v>76894</v>
      </c>
      <c r="E88" s="79">
        <v>19</v>
      </c>
      <c r="F88" s="79">
        <v>14889</v>
      </c>
      <c r="G88" s="79">
        <v>113</v>
      </c>
      <c r="H88" s="79">
        <v>88600</v>
      </c>
    </row>
    <row r="89" spans="1:10" ht="24.6" hidden="1" x14ac:dyDescent="0.4">
      <c r="A89" s="129">
        <v>43</v>
      </c>
      <c r="B89" s="142" t="s">
        <v>214</v>
      </c>
      <c r="C89" s="79">
        <v>3</v>
      </c>
      <c r="D89" s="79">
        <v>59</v>
      </c>
      <c r="E89" s="140">
        <v>0</v>
      </c>
      <c r="F89" s="140">
        <v>0</v>
      </c>
      <c r="G89" s="79">
        <v>3</v>
      </c>
      <c r="H89" s="79">
        <v>90</v>
      </c>
    </row>
    <row r="90" spans="1:10" ht="24.6" hidden="1" x14ac:dyDescent="0.4">
      <c r="A90" s="131">
        <v>44</v>
      </c>
      <c r="B90" s="141" t="s">
        <v>156</v>
      </c>
      <c r="C90" s="79">
        <v>0</v>
      </c>
      <c r="D90" s="79">
        <v>0</v>
      </c>
      <c r="E90" s="140">
        <v>0</v>
      </c>
      <c r="F90" s="140">
        <v>0</v>
      </c>
      <c r="G90" s="79">
        <v>0</v>
      </c>
      <c r="H90" s="79">
        <v>0</v>
      </c>
    </row>
    <row r="91" spans="1:10" ht="24.6" hidden="1" x14ac:dyDescent="0.4">
      <c r="A91" s="131">
        <v>45</v>
      </c>
      <c r="B91" s="141" t="s">
        <v>177</v>
      </c>
      <c r="C91" s="79">
        <v>12</v>
      </c>
      <c r="D91" s="79">
        <v>14400</v>
      </c>
      <c r="E91" s="140">
        <v>1</v>
      </c>
      <c r="F91" s="140">
        <v>1700</v>
      </c>
      <c r="G91" s="79">
        <v>13</v>
      </c>
      <c r="H91" s="79">
        <v>9900</v>
      </c>
    </row>
    <row r="92" spans="1:10" ht="24.6" hidden="1" x14ac:dyDescent="0.4">
      <c r="A92" s="129">
        <v>46</v>
      </c>
      <c r="B92" s="141" t="s">
        <v>352</v>
      </c>
      <c r="C92" s="79">
        <v>0</v>
      </c>
      <c r="D92" s="79">
        <v>0</v>
      </c>
      <c r="E92" s="140"/>
      <c r="F92" s="140"/>
      <c r="G92" s="79"/>
      <c r="H92" s="79"/>
    </row>
    <row r="93" spans="1:10" s="449" customFormat="1" ht="24.6" hidden="1" x14ac:dyDescent="0.4">
      <c r="A93" s="131">
        <v>47</v>
      </c>
      <c r="B93" s="141" t="s">
        <v>311</v>
      </c>
      <c r="C93" s="652">
        <v>338</v>
      </c>
      <c r="D93" s="652">
        <v>13622</v>
      </c>
      <c r="E93" s="385">
        <v>76</v>
      </c>
      <c r="F93" s="385">
        <v>5560</v>
      </c>
      <c r="G93" s="652">
        <v>346</v>
      </c>
      <c r="H93" s="652">
        <v>14297</v>
      </c>
    </row>
    <row r="94" spans="1:10" ht="24.6" hidden="1" x14ac:dyDescent="0.4">
      <c r="A94" s="131">
        <v>48</v>
      </c>
      <c r="B94" s="141" t="s">
        <v>175</v>
      </c>
      <c r="C94" s="79">
        <v>8</v>
      </c>
      <c r="D94" s="79">
        <v>148100</v>
      </c>
      <c r="E94" s="79">
        <v>3</v>
      </c>
      <c r="F94" s="79">
        <v>164400</v>
      </c>
      <c r="G94" s="79">
        <v>7</v>
      </c>
      <c r="H94" s="79">
        <v>154200</v>
      </c>
    </row>
    <row r="95" spans="1:10" ht="24.6" hidden="1" x14ac:dyDescent="0.4">
      <c r="A95" s="129"/>
      <c r="B95" s="789" t="s">
        <v>391</v>
      </c>
      <c r="C95" s="79">
        <f t="shared" ref="C95:H95" si="37">SUM(C81:C94)</f>
        <v>582</v>
      </c>
      <c r="D95" s="79">
        <f t="shared" si="37"/>
        <v>339379</v>
      </c>
      <c r="E95" s="79">
        <f t="shared" si="37"/>
        <v>106</v>
      </c>
      <c r="F95" s="79">
        <f t="shared" si="37"/>
        <v>188982</v>
      </c>
      <c r="G95" s="79">
        <f t="shared" si="37"/>
        <v>596</v>
      </c>
      <c r="H95" s="79">
        <f t="shared" si="37"/>
        <v>349291</v>
      </c>
    </row>
    <row r="96" spans="1:10" ht="25.2" hidden="1" thickBot="1" x14ac:dyDescent="0.45">
      <c r="A96" s="131"/>
      <c r="B96" s="787" t="s">
        <v>157</v>
      </c>
      <c r="C96" s="653">
        <f t="shared" ref="C96:H96" si="38">C79+C80+C95</f>
        <v>1102</v>
      </c>
      <c r="D96" s="653">
        <f t="shared" si="38"/>
        <v>707913</v>
      </c>
      <c r="E96" s="258">
        <f t="shared" si="38"/>
        <v>125</v>
      </c>
      <c r="F96" s="258">
        <f t="shared" si="38"/>
        <v>199519</v>
      </c>
      <c r="G96" s="653">
        <f t="shared" si="38"/>
        <v>1106</v>
      </c>
      <c r="H96" s="653">
        <f t="shared" si="38"/>
        <v>711602</v>
      </c>
    </row>
    <row r="97" spans="1:10" ht="24.6" hidden="1" x14ac:dyDescent="0.4">
      <c r="A97" s="252"/>
      <c r="B97" s="253"/>
      <c r="C97" s="137"/>
      <c r="D97" s="137"/>
      <c r="E97" s="137"/>
      <c r="F97" s="137"/>
      <c r="G97" s="137"/>
      <c r="H97" s="137"/>
    </row>
    <row r="98" spans="1:10" ht="24.6" hidden="1" x14ac:dyDescent="0.4">
      <c r="A98" s="243">
        <v>1</v>
      </c>
      <c r="B98" s="254" t="s">
        <v>201</v>
      </c>
      <c r="C98" s="137">
        <v>6</v>
      </c>
      <c r="D98" s="137">
        <v>10162</v>
      </c>
      <c r="E98" s="137">
        <v>0</v>
      </c>
      <c r="F98" s="137">
        <v>0</v>
      </c>
      <c r="G98" s="137">
        <v>6</v>
      </c>
      <c r="H98" s="137">
        <v>10162</v>
      </c>
    </row>
    <row r="99" spans="1:10" ht="24.6" hidden="1" x14ac:dyDescent="0.4">
      <c r="A99" s="244">
        <v>2</v>
      </c>
      <c r="B99" s="142" t="s">
        <v>277</v>
      </c>
      <c r="C99" s="137">
        <v>122</v>
      </c>
      <c r="D99" s="137">
        <v>75460</v>
      </c>
      <c r="E99" s="137">
        <v>0</v>
      </c>
      <c r="F99" s="137">
        <v>0</v>
      </c>
      <c r="G99" s="137">
        <v>122</v>
      </c>
      <c r="H99" s="137">
        <v>75460</v>
      </c>
      <c r="J99" s="36"/>
    </row>
    <row r="100" spans="1:10" ht="24.6" hidden="1" x14ac:dyDescent="0.4">
      <c r="A100" s="233">
        <v>3</v>
      </c>
      <c r="B100" s="141" t="s">
        <v>278</v>
      </c>
      <c r="C100" s="137">
        <v>0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709"/>
      <c r="J100" s="710"/>
    </row>
    <row r="101" spans="1:10" ht="24.6" hidden="1" x14ac:dyDescent="0.4">
      <c r="A101" s="233">
        <v>4</v>
      </c>
      <c r="B101" s="241" t="s">
        <v>283</v>
      </c>
      <c r="C101" s="137">
        <v>0</v>
      </c>
      <c r="D101" s="137">
        <v>0</v>
      </c>
      <c r="E101" s="137">
        <v>0</v>
      </c>
      <c r="F101" s="137">
        <v>0</v>
      </c>
      <c r="G101" s="137">
        <v>0</v>
      </c>
      <c r="H101" s="137">
        <v>0</v>
      </c>
      <c r="J101" s="36"/>
    </row>
    <row r="102" spans="1:10" ht="24.6" hidden="1" x14ac:dyDescent="0.4">
      <c r="A102" s="233">
        <v>5</v>
      </c>
      <c r="B102" s="141" t="s">
        <v>279</v>
      </c>
      <c r="C102" s="175">
        <v>0</v>
      </c>
      <c r="D102" s="175">
        <v>0</v>
      </c>
      <c r="E102" s="175"/>
      <c r="F102" s="175"/>
      <c r="G102" s="175"/>
      <c r="H102" s="175"/>
    </row>
    <row r="103" spans="1:10" ht="24.6" hidden="1" x14ac:dyDescent="0.4">
      <c r="A103" s="231"/>
      <c r="B103" s="141" t="s">
        <v>152</v>
      </c>
      <c r="C103" s="175">
        <f t="shared" ref="C103:D103" si="39">SUM(C98:C102)</f>
        <v>128</v>
      </c>
      <c r="D103" s="175">
        <f t="shared" si="39"/>
        <v>85622</v>
      </c>
      <c r="E103" s="175">
        <f t="shared" ref="E103:H103" si="40">SUM(E98:E102)</f>
        <v>0</v>
      </c>
      <c r="F103" s="175">
        <f t="shared" si="40"/>
        <v>0</v>
      </c>
      <c r="G103" s="175">
        <f t="shared" si="40"/>
        <v>128</v>
      </c>
      <c r="H103" s="175">
        <f t="shared" si="40"/>
        <v>85622</v>
      </c>
    </row>
    <row r="104" spans="1:10" hidden="1" x14ac:dyDescent="0.25"/>
    <row r="105" spans="1:10" hidden="1" x14ac:dyDescent="0.25"/>
    <row r="106" spans="1:10" hidden="1" x14ac:dyDescent="0.25"/>
    <row r="107" spans="1:10" hidden="1" x14ac:dyDescent="0.25"/>
    <row r="108" spans="1:10" hidden="1" x14ac:dyDescent="0.25"/>
    <row r="109" spans="1:10" hidden="1" x14ac:dyDescent="0.25"/>
    <row r="110" spans="1:10" hidden="1" x14ac:dyDescent="0.25"/>
    <row r="111" spans="1:10" hidden="1" x14ac:dyDescent="0.25"/>
    <row r="112" spans="1:10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</sheetData>
  <mergeCells count="4">
    <mergeCell ref="A1:H1"/>
    <mergeCell ref="A2:H2"/>
    <mergeCell ref="A3:H3"/>
    <mergeCell ref="A4:H4"/>
  </mergeCells>
  <pageMargins left="0.95" right="0.5" top="0.75" bottom="0.75" header="0.3" footer="0.3"/>
  <pageSetup paperSize="9" scale="5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view="pageBreakPreview" zoomScale="55" zoomScaleNormal="50" zoomScaleSheetLayoutView="55" workbookViewId="0">
      <pane ySplit="6" topLeftCell="A7" activePane="bottomLeft" state="frozen"/>
      <selection activeCell="E21" sqref="E21"/>
      <selection pane="bottomLeft" activeCell="C9" sqref="C9"/>
    </sheetView>
  </sheetViews>
  <sheetFormatPr defaultColWidth="8.90625" defaultRowHeight="13.2" x14ac:dyDescent="0.25"/>
  <cols>
    <col min="1" max="1" width="11.81640625" style="2" customWidth="1"/>
    <col min="2" max="2" width="48.81640625" style="2" customWidth="1"/>
    <col min="3" max="3" width="12.08984375" style="2" customWidth="1"/>
    <col min="4" max="4" width="13" style="150" bestFit="1" customWidth="1"/>
    <col min="5" max="5" width="11.6328125" style="2" customWidth="1"/>
    <col min="6" max="6" width="12.36328125" style="2" customWidth="1"/>
    <col min="7" max="7" width="11" style="2" customWidth="1"/>
    <col min="8" max="8" width="14.54296875" style="2" customWidth="1"/>
    <col min="9" max="16384" width="8.90625" style="2"/>
  </cols>
  <sheetData>
    <row r="1" spans="1:9" ht="21" x14ac:dyDescent="0.4">
      <c r="A1" s="1053" t="s">
        <v>395</v>
      </c>
      <c r="B1" s="1021"/>
      <c r="C1" s="1021"/>
      <c r="D1" s="1021"/>
      <c r="E1" s="1021"/>
      <c r="F1" s="1021"/>
      <c r="G1" s="1021"/>
      <c r="H1" s="1021"/>
      <c r="I1" s="12"/>
    </row>
    <row r="2" spans="1:9" ht="39.75" customHeight="1" x14ac:dyDescent="0.4">
      <c r="A2" s="1054" t="s">
        <v>365</v>
      </c>
      <c r="B2" s="1055"/>
      <c r="C2" s="1055"/>
      <c r="D2" s="1055"/>
      <c r="E2" s="1055"/>
      <c r="F2" s="1055"/>
      <c r="G2" s="1055"/>
      <c r="H2" s="1055"/>
      <c r="I2" s="12"/>
    </row>
    <row r="3" spans="1:9" ht="21" x14ac:dyDescent="0.4">
      <c r="A3" s="1056" t="s">
        <v>57</v>
      </c>
      <c r="B3" s="1024"/>
      <c r="C3" s="1024"/>
      <c r="D3" s="1024"/>
      <c r="E3" s="1024"/>
      <c r="F3" s="1024"/>
      <c r="G3" s="1024"/>
      <c r="H3" s="1024"/>
      <c r="I3" s="12"/>
    </row>
    <row r="4" spans="1:9" ht="21.6" thickBot="1" x14ac:dyDescent="0.45">
      <c r="A4" s="1027" t="s">
        <v>189</v>
      </c>
      <c r="B4" s="1027"/>
      <c r="C4" s="1027"/>
      <c r="D4" s="1027"/>
      <c r="E4" s="1027"/>
      <c r="F4" s="1027"/>
      <c r="G4" s="1027"/>
      <c r="H4" s="1027"/>
      <c r="I4" s="12"/>
    </row>
    <row r="5" spans="1:9" ht="84.75" customHeight="1" x14ac:dyDescent="0.25">
      <c r="A5" s="29" t="s">
        <v>55</v>
      </c>
      <c r="B5" s="30" t="s">
        <v>17</v>
      </c>
      <c r="C5" s="187" t="s">
        <v>351</v>
      </c>
      <c r="D5" s="186"/>
      <c r="E5" s="185" t="s">
        <v>56</v>
      </c>
      <c r="F5" s="185"/>
      <c r="G5" s="187" t="s">
        <v>366</v>
      </c>
      <c r="H5" s="186"/>
      <c r="I5" s="12"/>
    </row>
    <row r="6" spans="1:9" ht="21" x14ac:dyDescent="0.4">
      <c r="A6" s="56"/>
      <c r="B6" s="34"/>
      <c r="C6" s="41" t="s">
        <v>11</v>
      </c>
      <c r="D6" s="240" t="s">
        <v>8</v>
      </c>
      <c r="E6" s="41" t="s">
        <v>11</v>
      </c>
      <c r="F6" s="41" t="s">
        <v>8</v>
      </c>
      <c r="G6" s="41" t="s">
        <v>11</v>
      </c>
      <c r="H6" s="75" t="s">
        <v>8</v>
      </c>
      <c r="I6" s="12"/>
    </row>
    <row r="7" spans="1:9" ht="24.6" x14ac:dyDescent="0.4">
      <c r="A7" s="201">
        <v>1</v>
      </c>
      <c r="B7" s="722" t="s">
        <v>232</v>
      </c>
      <c r="C7" s="40">
        <f t="shared" ref="C7:H7" si="0">C57+C60+C61+C62+C63+C64+C80</f>
        <v>1344</v>
      </c>
      <c r="D7" s="40">
        <f t="shared" si="0"/>
        <v>576273</v>
      </c>
      <c r="E7" s="40">
        <f t="shared" si="0"/>
        <v>3</v>
      </c>
      <c r="F7" s="40">
        <f t="shared" si="0"/>
        <v>9700</v>
      </c>
      <c r="G7" s="40">
        <f t="shared" si="0"/>
        <v>1340</v>
      </c>
      <c r="H7" s="40">
        <f t="shared" si="0"/>
        <v>586004</v>
      </c>
      <c r="I7" s="12"/>
    </row>
    <row r="8" spans="1:9" ht="24.6" x14ac:dyDescent="0.4">
      <c r="A8" s="201">
        <v>2</v>
      </c>
      <c r="B8" s="202" t="s">
        <v>231</v>
      </c>
      <c r="C8" s="40">
        <f>C58</f>
        <v>5</v>
      </c>
      <c r="D8" s="40">
        <f>D58</f>
        <v>8000</v>
      </c>
      <c r="E8" s="40">
        <f t="shared" ref="E8:F8" si="1">E58</f>
        <v>0</v>
      </c>
      <c r="F8" s="40">
        <f t="shared" si="1"/>
        <v>0</v>
      </c>
      <c r="G8" s="40">
        <f>G58</f>
        <v>5</v>
      </c>
      <c r="H8" s="40">
        <f>H58</f>
        <v>8000</v>
      </c>
      <c r="I8" s="12"/>
    </row>
    <row r="9" spans="1:9" ht="24.6" x14ac:dyDescent="0.4">
      <c r="A9" s="201">
        <v>3</v>
      </c>
      <c r="B9" s="202" t="s">
        <v>257</v>
      </c>
      <c r="C9" s="40">
        <f>C59</f>
        <v>52</v>
      </c>
      <c r="D9" s="40">
        <f>D59</f>
        <v>7354</v>
      </c>
      <c r="E9" s="40">
        <f t="shared" ref="E9:F9" si="2">E59</f>
        <v>0</v>
      </c>
      <c r="F9" s="40">
        <f t="shared" si="2"/>
        <v>0</v>
      </c>
      <c r="G9" s="40">
        <f>G59</f>
        <v>28</v>
      </c>
      <c r="H9" s="40">
        <f>H59</f>
        <v>3014</v>
      </c>
      <c r="I9" s="12"/>
    </row>
    <row r="10" spans="1:9" ht="24.6" x14ac:dyDescent="0.4">
      <c r="A10" s="201">
        <v>4</v>
      </c>
      <c r="B10" s="202" t="s">
        <v>233</v>
      </c>
      <c r="C10" s="40">
        <f>C65</f>
        <v>20</v>
      </c>
      <c r="D10" s="40">
        <f>D65</f>
        <v>9712</v>
      </c>
      <c r="E10" s="40">
        <f t="shared" ref="E10:F10" si="3">E65</f>
        <v>0</v>
      </c>
      <c r="F10" s="40">
        <f t="shared" si="3"/>
        <v>0</v>
      </c>
      <c r="G10" s="40">
        <f>G65</f>
        <v>20</v>
      </c>
      <c r="H10" s="40">
        <f>H65</f>
        <v>9712</v>
      </c>
      <c r="I10" s="12"/>
    </row>
    <row r="11" spans="1:9" ht="24.6" x14ac:dyDescent="0.4">
      <c r="A11" s="201">
        <v>5</v>
      </c>
      <c r="B11" s="202" t="s">
        <v>234</v>
      </c>
      <c r="C11" s="40">
        <f>C66</f>
        <v>1</v>
      </c>
      <c r="D11" s="40">
        <f>D66</f>
        <v>1716</v>
      </c>
      <c r="E11" s="40">
        <f t="shared" ref="E11:F11" si="4">E66</f>
        <v>0</v>
      </c>
      <c r="F11" s="40">
        <f t="shared" si="4"/>
        <v>0</v>
      </c>
      <c r="G11" s="40">
        <f>G66</f>
        <v>1</v>
      </c>
      <c r="H11" s="40">
        <f>H66</f>
        <v>1587</v>
      </c>
      <c r="I11" s="12"/>
    </row>
    <row r="12" spans="1:9" ht="24.6" x14ac:dyDescent="0.4">
      <c r="A12" s="201">
        <v>6</v>
      </c>
      <c r="B12" s="202" t="s">
        <v>92</v>
      </c>
      <c r="C12" s="40">
        <f>SUM(C67:C69)</f>
        <v>10</v>
      </c>
      <c r="D12" s="40">
        <f>SUM(D67:D69)</f>
        <v>1100</v>
      </c>
      <c r="E12" s="40">
        <f t="shared" ref="E12:F12" si="5">SUM(E67:E69)</f>
        <v>0</v>
      </c>
      <c r="F12" s="40">
        <f t="shared" si="5"/>
        <v>0</v>
      </c>
      <c r="G12" s="40">
        <f>SUM(G67:G69)</f>
        <v>0</v>
      </c>
      <c r="H12" s="40">
        <f>SUM(H67:H69)</f>
        <v>0</v>
      </c>
      <c r="I12" s="12"/>
    </row>
    <row r="13" spans="1:9" ht="24.6" x14ac:dyDescent="0.4">
      <c r="A13" s="201">
        <v>7</v>
      </c>
      <c r="B13" s="202" t="s">
        <v>258</v>
      </c>
      <c r="C13" s="40">
        <f t="shared" ref="C13:D16" si="6">C70</f>
        <v>73</v>
      </c>
      <c r="D13" s="40">
        <f t="shared" si="6"/>
        <v>70116</v>
      </c>
      <c r="E13" s="40">
        <f t="shared" ref="E13:F13" si="7">E70</f>
        <v>1</v>
      </c>
      <c r="F13" s="40">
        <f t="shared" si="7"/>
        <v>700</v>
      </c>
      <c r="G13" s="40">
        <f t="shared" ref="G13:H16" si="8">G70</f>
        <v>74</v>
      </c>
      <c r="H13" s="40">
        <f t="shared" si="8"/>
        <v>70816</v>
      </c>
      <c r="I13" s="12"/>
    </row>
    <row r="14" spans="1:9" ht="24.6" x14ac:dyDescent="0.4">
      <c r="A14" s="201">
        <v>8</v>
      </c>
      <c r="B14" s="202" t="s">
        <v>235</v>
      </c>
      <c r="C14" s="40">
        <f t="shared" si="6"/>
        <v>21</v>
      </c>
      <c r="D14" s="40">
        <f t="shared" si="6"/>
        <v>4600</v>
      </c>
      <c r="E14" s="40">
        <f t="shared" ref="E14:F14" si="9">E71</f>
        <v>0</v>
      </c>
      <c r="F14" s="40">
        <f t="shared" si="9"/>
        <v>0</v>
      </c>
      <c r="G14" s="40">
        <f t="shared" si="8"/>
        <v>21</v>
      </c>
      <c r="H14" s="40">
        <f t="shared" si="8"/>
        <v>4600</v>
      </c>
      <c r="I14" s="12"/>
    </row>
    <row r="15" spans="1:9" ht="24.6" x14ac:dyDescent="0.4">
      <c r="A15" s="201">
        <v>9</v>
      </c>
      <c r="B15" s="202" t="s">
        <v>236</v>
      </c>
      <c r="C15" s="40">
        <f t="shared" si="6"/>
        <v>13</v>
      </c>
      <c r="D15" s="40">
        <f t="shared" si="6"/>
        <v>21498</v>
      </c>
      <c r="E15" s="40">
        <f t="shared" ref="E15:F15" si="10">E72</f>
        <v>0</v>
      </c>
      <c r="F15" s="40">
        <f t="shared" si="10"/>
        <v>0</v>
      </c>
      <c r="G15" s="40">
        <f t="shared" si="8"/>
        <v>4</v>
      </c>
      <c r="H15" s="40">
        <f t="shared" si="8"/>
        <v>12382</v>
      </c>
      <c r="I15" s="12"/>
    </row>
    <row r="16" spans="1:9" ht="24.6" x14ac:dyDescent="0.4">
      <c r="A16" s="201">
        <v>10</v>
      </c>
      <c r="B16" s="202" t="s">
        <v>237</v>
      </c>
      <c r="C16" s="40">
        <f t="shared" si="6"/>
        <v>12</v>
      </c>
      <c r="D16" s="40">
        <f t="shared" si="6"/>
        <v>1022</v>
      </c>
      <c r="E16" s="40">
        <f t="shared" ref="E16:F16" si="11">E73</f>
        <v>0</v>
      </c>
      <c r="F16" s="40">
        <f t="shared" si="11"/>
        <v>0</v>
      </c>
      <c r="G16" s="40">
        <f t="shared" si="8"/>
        <v>12</v>
      </c>
      <c r="H16" s="40">
        <f t="shared" si="8"/>
        <v>1022</v>
      </c>
      <c r="I16" s="12"/>
    </row>
    <row r="17" spans="1:9" ht="24.6" x14ac:dyDescent="0.4">
      <c r="A17" s="201">
        <v>11</v>
      </c>
      <c r="B17" s="202" t="s">
        <v>238</v>
      </c>
      <c r="C17" s="40">
        <f t="shared" ref="C17:D18" si="12">C74</f>
        <v>49</v>
      </c>
      <c r="D17" s="40">
        <f t="shared" si="12"/>
        <v>32775</v>
      </c>
      <c r="E17" s="40">
        <f t="shared" ref="E17:F17" si="13">E74</f>
        <v>0</v>
      </c>
      <c r="F17" s="40">
        <f t="shared" si="13"/>
        <v>0</v>
      </c>
      <c r="G17" s="40">
        <f t="shared" ref="G17:H18" si="14">G74</f>
        <v>49</v>
      </c>
      <c r="H17" s="40">
        <f t="shared" si="14"/>
        <v>32775</v>
      </c>
      <c r="I17" s="12"/>
    </row>
    <row r="18" spans="1:9" ht="24.6" x14ac:dyDescent="0.4">
      <c r="A18" s="201">
        <v>12</v>
      </c>
      <c r="B18" s="202" t="s">
        <v>239</v>
      </c>
      <c r="C18" s="40">
        <f t="shared" si="12"/>
        <v>15</v>
      </c>
      <c r="D18" s="40">
        <f t="shared" si="12"/>
        <v>1070</v>
      </c>
      <c r="E18" s="40">
        <f t="shared" ref="E18:F18" si="15">E75</f>
        <v>41</v>
      </c>
      <c r="F18" s="40">
        <f t="shared" si="15"/>
        <v>41400</v>
      </c>
      <c r="G18" s="40">
        <f t="shared" si="14"/>
        <v>56</v>
      </c>
      <c r="H18" s="40">
        <f t="shared" si="14"/>
        <v>42500</v>
      </c>
      <c r="I18" s="12"/>
    </row>
    <row r="19" spans="1:9" ht="24.6" x14ac:dyDescent="0.4">
      <c r="A19" s="201">
        <v>13</v>
      </c>
      <c r="B19" s="202" t="s">
        <v>325</v>
      </c>
      <c r="C19" s="40">
        <f>C76</f>
        <v>6</v>
      </c>
      <c r="D19" s="40">
        <f t="shared" ref="D19:H19" si="16">D76</f>
        <v>7700</v>
      </c>
      <c r="E19" s="40">
        <f t="shared" si="16"/>
        <v>1</v>
      </c>
      <c r="F19" s="40">
        <f t="shared" si="16"/>
        <v>300</v>
      </c>
      <c r="G19" s="40">
        <f t="shared" si="16"/>
        <v>7</v>
      </c>
      <c r="H19" s="40">
        <f t="shared" si="16"/>
        <v>8000</v>
      </c>
      <c r="I19" s="12"/>
    </row>
    <row r="20" spans="1:9" ht="24.6" x14ac:dyDescent="0.4">
      <c r="A20" s="201">
        <v>14</v>
      </c>
      <c r="B20" s="202" t="s">
        <v>240</v>
      </c>
      <c r="C20" s="40">
        <f>C77</f>
        <v>29</v>
      </c>
      <c r="D20" s="40">
        <f>D77</f>
        <v>8066</v>
      </c>
      <c r="E20" s="40">
        <f t="shared" ref="E20:F20" si="17">E77</f>
        <v>0</v>
      </c>
      <c r="F20" s="40">
        <f t="shared" si="17"/>
        <v>0</v>
      </c>
      <c r="G20" s="40">
        <f t="shared" ref="G20:H22" si="18">G77</f>
        <v>29</v>
      </c>
      <c r="H20" s="40">
        <f t="shared" si="18"/>
        <v>8066</v>
      </c>
      <c r="I20" s="12"/>
    </row>
    <row r="21" spans="1:9" ht="24.6" x14ac:dyDescent="0.4">
      <c r="A21" s="201">
        <v>15</v>
      </c>
      <c r="B21" s="202" t="s">
        <v>241</v>
      </c>
      <c r="C21" s="40">
        <f>C78</f>
        <v>13</v>
      </c>
      <c r="D21" s="40">
        <f>D78</f>
        <v>18100</v>
      </c>
      <c r="E21" s="40">
        <f t="shared" ref="E21:F21" si="19">E78</f>
        <v>0</v>
      </c>
      <c r="F21" s="40">
        <f t="shared" si="19"/>
        <v>0</v>
      </c>
      <c r="G21" s="40">
        <f t="shared" si="18"/>
        <v>13</v>
      </c>
      <c r="H21" s="40">
        <f t="shared" si="18"/>
        <v>18100</v>
      </c>
      <c r="I21" s="12"/>
    </row>
    <row r="22" spans="1:9" ht="24.6" x14ac:dyDescent="0.4">
      <c r="A22" s="201">
        <v>16</v>
      </c>
      <c r="B22" s="202" t="s">
        <v>242</v>
      </c>
      <c r="C22" s="40">
        <f>C79</f>
        <v>24</v>
      </c>
      <c r="D22" s="40">
        <f>D79</f>
        <v>7300</v>
      </c>
      <c r="E22" s="40">
        <f t="shared" ref="E22:F22" si="20">E79</f>
        <v>0</v>
      </c>
      <c r="F22" s="40">
        <f t="shared" si="20"/>
        <v>0</v>
      </c>
      <c r="G22" s="40">
        <f t="shared" si="18"/>
        <v>24</v>
      </c>
      <c r="H22" s="40">
        <f t="shared" si="18"/>
        <v>7300</v>
      </c>
      <c r="I22" s="12"/>
    </row>
    <row r="23" spans="1:9" ht="24.6" x14ac:dyDescent="0.4">
      <c r="A23" s="201"/>
      <c r="B23" s="203" t="s">
        <v>259</v>
      </c>
      <c r="C23" s="122">
        <f t="shared" ref="C23:H23" si="21">SUM(C7:C22)</f>
        <v>1687</v>
      </c>
      <c r="D23" s="122">
        <f t="shared" si="21"/>
        <v>776402</v>
      </c>
      <c r="E23" s="122">
        <f t="shared" si="21"/>
        <v>46</v>
      </c>
      <c r="F23" s="122">
        <f t="shared" si="21"/>
        <v>52100</v>
      </c>
      <c r="G23" s="122">
        <f t="shared" si="21"/>
        <v>1683</v>
      </c>
      <c r="H23" s="122">
        <f t="shared" si="21"/>
        <v>813878</v>
      </c>
      <c r="I23" s="12"/>
    </row>
    <row r="24" spans="1:9" ht="24.6" x14ac:dyDescent="0.4">
      <c r="A24" s="201"/>
      <c r="B24" s="202"/>
      <c r="C24" s="40"/>
      <c r="D24" s="40"/>
      <c r="E24" s="40"/>
      <c r="F24" s="40"/>
      <c r="G24" s="40"/>
      <c r="H24" s="40"/>
      <c r="I24" s="12"/>
    </row>
    <row r="25" spans="1:9" ht="24.6" x14ac:dyDescent="0.4">
      <c r="A25" s="201">
        <v>17</v>
      </c>
      <c r="B25" s="203" t="s">
        <v>260</v>
      </c>
      <c r="C25" s="40">
        <f>C82</f>
        <v>479</v>
      </c>
      <c r="D25" s="40">
        <f t="shared" ref="D25:H25" si="22">D82</f>
        <v>122610</v>
      </c>
      <c r="E25" s="40">
        <f t="shared" si="22"/>
        <v>32</v>
      </c>
      <c r="F25" s="40">
        <f t="shared" si="22"/>
        <v>6300</v>
      </c>
      <c r="G25" s="40">
        <f t="shared" si="22"/>
        <v>509</v>
      </c>
      <c r="H25" s="40">
        <f t="shared" si="22"/>
        <v>128500</v>
      </c>
      <c r="I25" s="12"/>
    </row>
    <row r="26" spans="1:9" ht="24.6" x14ac:dyDescent="0.4">
      <c r="A26" s="201"/>
      <c r="B26" s="202"/>
      <c r="C26" s="40"/>
      <c r="D26" s="40"/>
      <c r="E26" s="40"/>
      <c r="F26" s="40"/>
      <c r="G26" s="40"/>
      <c r="H26" s="40"/>
      <c r="I26" s="12"/>
    </row>
    <row r="27" spans="1:9" ht="24.6" x14ac:dyDescent="0.4">
      <c r="A27" s="201">
        <v>18</v>
      </c>
      <c r="B27" s="202" t="s">
        <v>244</v>
      </c>
      <c r="C27" s="40">
        <f>C85</f>
        <v>0</v>
      </c>
      <c r="D27" s="40">
        <f t="shared" ref="D27:H28" si="23">D85</f>
        <v>0</v>
      </c>
      <c r="E27" s="40">
        <f t="shared" si="23"/>
        <v>0</v>
      </c>
      <c r="F27" s="40">
        <f t="shared" si="23"/>
        <v>0</v>
      </c>
      <c r="G27" s="40">
        <f t="shared" si="23"/>
        <v>0</v>
      </c>
      <c r="H27" s="40">
        <f t="shared" si="23"/>
        <v>0</v>
      </c>
      <c r="I27" s="12"/>
    </row>
    <row r="28" spans="1:9" ht="24.6" x14ac:dyDescent="0.4">
      <c r="A28" s="201">
        <v>19</v>
      </c>
      <c r="B28" s="202" t="s">
        <v>254</v>
      </c>
      <c r="C28" s="40">
        <f>C86</f>
        <v>18</v>
      </c>
      <c r="D28" s="40">
        <f t="shared" si="23"/>
        <v>13462</v>
      </c>
      <c r="E28" s="40">
        <f t="shared" si="23"/>
        <v>163</v>
      </c>
      <c r="F28" s="40">
        <f t="shared" si="23"/>
        <v>26600</v>
      </c>
      <c r="G28" s="40">
        <f t="shared" si="23"/>
        <v>181</v>
      </c>
      <c r="H28" s="40">
        <f t="shared" si="23"/>
        <v>40089</v>
      </c>
      <c r="I28" s="12"/>
    </row>
    <row r="29" spans="1:9" ht="24.6" x14ac:dyDescent="0.4">
      <c r="A29" s="201">
        <v>20</v>
      </c>
      <c r="B29" s="202" t="s">
        <v>245</v>
      </c>
      <c r="C29" s="40">
        <f>C88</f>
        <v>3</v>
      </c>
      <c r="D29" s="40">
        <f t="shared" ref="D29:H29" si="24">D88</f>
        <v>1600</v>
      </c>
      <c r="E29" s="40">
        <f t="shared" si="24"/>
        <v>0</v>
      </c>
      <c r="F29" s="40">
        <f t="shared" si="24"/>
        <v>0</v>
      </c>
      <c r="G29" s="40">
        <f t="shared" si="24"/>
        <v>3</v>
      </c>
      <c r="H29" s="40">
        <f t="shared" si="24"/>
        <v>1600</v>
      </c>
      <c r="I29" s="12"/>
    </row>
    <row r="30" spans="1:9" ht="24.6" x14ac:dyDescent="0.4">
      <c r="A30" s="201">
        <v>21</v>
      </c>
      <c r="B30" s="202" t="s">
        <v>246</v>
      </c>
      <c r="C30" s="40">
        <f>C93</f>
        <v>6</v>
      </c>
      <c r="D30" s="40">
        <f t="shared" ref="D30:F30" si="25">D93</f>
        <v>17523</v>
      </c>
      <c r="E30" s="40">
        <f t="shared" si="25"/>
        <v>0</v>
      </c>
      <c r="F30" s="40">
        <f t="shared" si="25"/>
        <v>0</v>
      </c>
      <c r="G30" s="40">
        <v>6</v>
      </c>
      <c r="H30" s="40">
        <v>17523</v>
      </c>
      <c r="I30" s="12"/>
    </row>
    <row r="31" spans="1:9" ht="24.6" x14ac:dyDescent="0.4">
      <c r="A31" s="201">
        <v>22</v>
      </c>
      <c r="B31" s="202" t="s">
        <v>248</v>
      </c>
      <c r="C31" s="40">
        <f>C87</f>
        <v>122</v>
      </c>
      <c r="D31" s="40">
        <f t="shared" ref="D31:H31" si="26">D87</f>
        <v>117265</v>
      </c>
      <c r="E31" s="40">
        <f t="shared" si="26"/>
        <v>2</v>
      </c>
      <c r="F31" s="40">
        <f t="shared" si="26"/>
        <v>3400</v>
      </c>
      <c r="G31" s="40">
        <f>G87</f>
        <v>124</v>
      </c>
      <c r="H31" s="40">
        <f t="shared" si="26"/>
        <v>120721</v>
      </c>
      <c r="I31" s="12"/>
    </row>
    <row r="32" spans="1:9" ht="24.6" x14ac:dyDescent="0.4">
      <c r="A32" s="201">
        <v>23</v>
      </c>
      <c r="B32" s="202" t="s">
        <v>390</v>
      </c>
      <c r="C32" s="40">
        <f>C94</f>
        <v>1</v>
      </c>
      <c r="D32" s="40">
        <f t="shared" ref="D32:H32" si="27">D94</f>
        <v>5700</v>
      </c>
      <c r="E32" s="40">
        <f t="shared" si="27"/>
        <v>0</v>
      </c>
      <c r="F32" s="40">
        <f t="shared" si="27"/>
        <v>0</v>
      </c>
      <c r="G32" s="40">
        <f t="shared" si="27"/>
        <v>1</v>
      </c>
      <c r="H32" s="40">
        <f t="shared" si="27"/>
        <v>5700</v>
      </c>
      <c r="I32" s="12"/>
    </row>
    <row r="33" spans="1:9" ht="24.6" x14ac:dyDescent="0.4">
      <c r="A33" s="201">
        <v>24</v>
      </c>
      <c r="B33" s="202" t="s">
        <v>250</v>
      </c>
      <c r="C33" s="40">
        <f>SUM(C83:C84)</f>
        <v>0</v>
      </c>
      <c r="D33" s="40">
        <f t="shared" ref="D33:H33" si="28">SUM(D83:D84)</f>
        <v>0</v>
      </c>
      <c r="E33" s="40">
        <f t="shared" si="28"/>
        <v>0</v>
      </c>
      <c r="F33" s="40">
        <f t="shared" si="28"/>
        <v>0</v>
      </c>
      <c r="G33" s="40">
        <f t="shared" si="28"/>
        <v>0</v>
      </c>
      <c r="H33" s="40">
        <f t="shared" si="28"/>
        <v>0</v>
      </c>
      <c r="I33" s="12"/>
    </row>
    <row r="34" spans="1:9" ht="24.6" x14ac:dyDescent="0.4">
      <c r="A34" s="201">
        <v>25</v>
      </c>
      <c r="B34" s="202" t="s">
        <v>251</v>
      </c>
      <c r="C34" s="40">
        <f>C90</f>
        <v>1453</v>
      </c>
      <c r="D34" s="40">
        <f t="shared" ref="D34:H34" si="29">D90</f>
        <v>1507829</v>
      </c>
      <c r="E34" s="40">
        <f t="shared" si="29"/>
        <v>359</v>
      </c>
      <c r="F34" s="40">
        <f t="shared" si="29"/>
        <v>205985</v>
      </c>
      <c r="G34" s="40">
        <f t="shared" si="29"/>
        <v>1628</v>
      </c>
      <c r="H34" s="40">
        <f t="shared" si="29"/>
        <v>1674827</v>
      </c>
      <c r="I34" s="12"/>
    </row>
    <row r="35" spans="1:9" ht="24.6" x14ac:dyDescent="0.4">
      <c r="A35" s="201">
        <v>26</v>
      </c>
      <c r="B35" s="202" t="s">
        <v>252</v>
      </c>
      <c r="C35" s="40">
        <f>C91</f>
        <v>37</v>
      </c>
      <c r="D35" s="40">
        <f t="shared" ref="D35:H35" si="30">D91</f>
        <v>1090</v>
      </c>
      <c r="E35" s="40">
        <f t="shared" si="30"/>
        <v>10</v>
      </c>
      <c r="F35" s="40">
        <f t="shared" si="30"/>
        <v>600</v>
      </c>
      <c r="G35" s="40">
        <f t="shared" si="30"/>
        <v>47</v>
      </c>
      <c r="H35" s="40">
        <f t="shared" si="30"/>
        <v>1647</v>
      </c>
      <c r="I35" s="12"/>
    </row>
    <row r="36" spans="1:9" ht="24.6" x14ac:dyDescent="0.4">
      <c r="A36" s="201">
        <v>27</v>
      </c>
      <c r="B36" s="202" t="s">
        <v>253</v>
      </c>
      <c r="C36" s="40">
        <f>C89</f>
        <v>799</v>
      </c>
      <c r="D36" s="40">
        <f t="shared" ref="D36:H36" si="31">D89</f>
        <v>224400</v>
      </c>
      <c r="E36" s="40">
        <f t="shared" si="31"/>
        <v>9</v>
      </c>
      <c r="F36" s="40">
        <f t="shared" si="31"/>
        <v>4000</v>
      </c>
      <c r="G36" s="40">
        <f t="shared" si="31"/>
        <v>808</v>
      </c>
      <c r="H36" s="40">
        <f t="shared" si="31"/>
        <v>219595</v>
      </c>
      <c r="I36" s="12"/>
    </row>
    <row r="37" spans="1:9" ht="24.6" x14ac:dyDescent="0.4">
      <c r="A37" s="201">
        <v>28</v>
      </c>
      <c r="B37" s="202" t="s">
        <v>255</v>
      </c>
      <c r="C37" s="40">
        <f>C92</f>
        <v>0</v>
      </c>
      <c r="D37" s="40">
        <f t="shared" ref="D37:H37" si="32">D92</f>
        <v>0</v>
      </c>
      <c r="E37" s="40">
        <f t="shared" si="32"/>
        <v>0</v>
      </c>
      <c r="F37" s="40">
        <f t="shared" si="32"/>
        <v>0</v>
      </c>
      <c r="G37" s="40">
        <f t="shared" si="32"/>
        <v>0</v>
      </c>
      <c r="H37" s="40">
        <f t="shared" si="32"/>
        <v>0</v>
      </c>
      <c r="I37" s="12"/>
    </row>
    <row r="38" spans="1:9" ht="24.6" x14ac:dyDescent="0.4">
      <c r="A38" s="201">
        <v>29</v>
      </c>
      <c r="B38" s="202" t="s">
        <v>310</v>
      </c>
      <c r="C38" s="40">
        <f>C95</f>
        <v>2949</v>
      </c>
      <c r="D38" s="40">
        <f>D95</f>
        <v>108534</v>
      </c>
      <c r="E38" s="40">
        <f t="shared" ref="E38:F38" si="33">E95</f>
        <v>714</v>
      </c>
      <c r="F38" s="40">
        <f t="shared" si="33"/>
        <v>46432</v>
      </c>
      <c r="G38" s="40">
        <f>G95</f>
        <v>3097</v>
      </c>
      <c r="H38" s="40">
        <f>H95</f>
        <v>111039</v>
      </c>
      <c r="I38" s="12"/>
    </row>
    <row r="39" spans="1:9" ht="24.6" x14ac:dyDescent="0.4">
      <c r="A39" s="201">
        <v>30</v>
      </c>
      <c r="B39" s="202" t="s">
        <v>256</v>
      </c>
      <c r="C39" s="40">
        <f>C96</f>
        <v>0</v>
      </c>
      <c r="D39" s="40">
        <f t="shared" ref="D39:H39" si="34">D96</f>
        <v>0</v>
      </c>
      <c r="E39" s="40">
        <f t="shared" si="34"/>
        <v>0</v>
      </c>
      <c r="F39" s="40">
        <f t="shared" si="34"/>
        <v>0</v>
      </c>
      <c r="G39" s="40">
        <f t="shared" si="34"/>
        <v>0</v>
      </c>
      <c r="H39" s="40">
        <f t="shared" si="34"/>
        <v>0</v>
      </c>
      <c r="I39" s="12"/>
    </row>
    <row r="40" spans="1:9" ht="24.6" x14ac:dyDescent="0.4">
      <c r="A40" s="201"/>
      <c r="B40" s="203" t="s">
        <v>261</v>
      </c>
      <c r="C40" s="40">
        <f t="shared" ref="C40:H40" si="35">SUM(C27:C39)</f>
        <v>5388</v>
      </c>
      <c r="D40" s="40">
        <f t="shared" si="35"/>
        <v>1997403</v>
      </c>
      <c r="E40" s="40">
        <f t="shared" si="35"/>
        <v>1257</v>
      </c>
      <c r="F40" s="40">
        <f t="shared" si="35"/>
        <v>287017</v>
      </c>
      <c r="G40" s="40">
        <f t="shared" si="35"/>
        <v>5895</v>
      </c>
      <c r="H40" s="40">
        <f t="shared" si="35"/>
        <v>2192741</v>
      </c>
      <c r="I40" s="12"/>
    </row>
    <row r="41" spans="1:9" ht="24.6" x14ac:dyDescent="0.4">
      <c r="A41" s="201"/>
      <c r="B41" s="201" t="s">
        <v>157</v>
      </c>
      <c r="C41" s="40">
        <f t="shared" ref="C41:H41" si="36">C23+C25+C40</f>
        <v>7554</v>
      </c>
      <c r="D41" s="40">
        <f t="shared" si="36"/>
        <v>2896415</v>
      </c>
      <c r="E41" s="40">
        <f t="shared" si="36"/>
        <v>1335</v>
      </c>
      <c r="F41" s="40">
        <f t="shared" si="36"/>
        <v>345417</v>
      </c>
      <c r="G41" s="40">
        <f t="shared" si="36"/>
        <v>8087</v>
      </c>
      <c r="H41" s="40">
        <f t="shared" si="36"/>
        <v>3135119</v>
      </c>
      <c r="I41" s="12"/>
    </row>
    <row r="42" spans="1:9" ht="21" hidden="1" x14ac:dyDescent="0.4">
      <c r="A42" s="218"/>
      <c r="B42" s="219"/>
      <c r="C42" s="40"/>
      <c r="D42" s="40"/>
      <c r="E42" s="40"/>
      <c r="F42" s="40"/>
      <c r="G42" s="40"/>
      <c r="H42" s="40"/>
      <c r="I42" s="12"/>
    </row>
    <row r="43" spans="1:9" ht="21" hidden="1" x14ac:dyDescent="0.4">
      <c r="A43" s="218"/>
      <c r="B43" s="219"/>
      <c r="C43" s="41"/>
      <c r="D43" s="75"/>
      <c r="E43" s="41"/>
      <c r="F43" s="41"/>
      <c r="G43" s="41"/>
      <c r="H43" s="75"/>
      <c r="I43" s="12"/>
    </row>
    <row r="44" spans="1:9" ht="21.6" hidden="1" thickBot="1" x14ac:dyDescent="0.45">
      <c r="A44" s="218"/>
      <c r="B44" s="219"/>
      <c r="C44" s="41"/>
      <c r="D44" s="75"/>
      <c r="E44" s="41"/>
      <c r="F44" s="41"/>
      <c r="G44" s="41"/>
      <c r="H44" s="75"/>
      <c r="I44" s="12"/>
    </row>
    <row r="45" spans="1:9" ht="84.75" hidden="1" customHeight="1" x14ac:dyDescent="0.25">
      <c r="A45" s="29" t="s">
        <v>55</v>
      </c>
      <c r="B45" s="30" t="s">
        <v>17</v>
      </c>
      <c r="C45" s="187" t="str">
        <f>C5</f>
        <v>Outstanding at the end of Mar'19</v>
      </c>
      <c r="D45" s="186"/>
      <c r="E45" s="185" t="s">
        <v>56</v>
      </c>
      <c r="F45" s="185"/>
      <c r="G45" s="187" t="str">
        <f>G5</f>
        <v>Outstanding at the end of Jun'19</v>
      </c>
      <c r="H45" s="186"/>
      <c r="I45" s="12"/>
    </row>
    <row r="46" spans="1:9" ht="21" hidden="1" x14ac:dyDescent="0.4">
      <c r="A46" s="56"/>
      <c r="B46" s="34"/>
      <c r="C46" s="41" t="s">
        <v>11</v>
      </c>
      <c r="D46" s="75" t="s">
        <v>8</v>
      </c>
      <c r="E46" s="41" t="s">
        <v>11</v>
      </c>
      <c r="F46" s="41" t="s">
        <v>8</v>
      </c>
      <c r="G46" s="41" t="s">
        <v>11</v>
      </c>
      <c r="H46" s="75" t="s">
        <v>8</v>
      </c>
      <c r="I46" s="12"/>
    </row>
    <row r="47" spans="1:9" ht="25.5" hidden="1" customHeight="1" x14ac:dyDescent="0.4">
      <c r="A47" s="200">
        <v>1</v>
      </c>
      <c r="B47" s="782" t="s">
        <v>372</v>
      </c>
      <c r="C47" s="28"/>
      <c r="D47" s="28"/>
      <c r="E47" s="40"/>
      <c r="F47" s="40"/>
      <c r="G47" s="28"/>
      <c r="H47" s="28"/>
      <c r="I47" s="12"/>
    </row>
    <row r="48" spans="1:9" ht="25.5" hidden="1" customHeight="1" x14ac:dyDescent="0.4">
      <c r="A48" s="129">
        <v>2</v>
      </c>
      <c r="B48" s="782" t="s">
        <v>373</v>
      </c>
      <c r="C48" s="28"/>
      <c r="D48" s="28"/>
      <c r="E48" s="40"/>
      <c r="F48" s="40"/>
      <c r="G48" s="28"/>
      <c r="H48" s="28"/>
      <c r="I48" s="12"/>
    </row>
    <row r="49" spans="1:9" ht="25.5" hidden="1" customHeight="1" x14ac:dyDescent="0.4">
      <c r="A49" s="129">
        <v>3</v>
      </c>
      <c r="B49" s="782" t="s">
        <v>374</v>
      </c>
      <c r="C49" s="28"/>
      <c r="D49" s="28"/>
      <c r="E49" s="40"/>
      <c r="F49" s="40"/>
      <c r="G49" s="79"/>
      <c r="H49" s="79"/>
      <c r="I49" s="12"/>
    </row>
    <row r="50" spans="1:9" ht="25.5" hidden="1" customHeight="1" x14ac:dyDescent="0.4">
      <c r="A50" s="129">
        <v>4</v>
      </c>
      <c r="B50" s="782" t="s">
        <v>375</v>
      </c>
      <c r="C50" s="28"/>
      <c r="D50" s="28"/>
      <c r="E50" s="40"/>
      <c r="F50" s="40"/>
      <c r="G50" s="79"/>
      <c r="H50" s="79"/>
      <c r="I50" s="12"/>
    </row>
    <row r="51" spans="1:9" ht="25.5" hidden="1" customHeight="1" x14ac:dyDescent="0.4">
      <c r="A51" s="129">
        <v>5</v>
      </c>
      <c r="B51" s="782" t="s">
        <v>376</v>
      </c>
      <c r="C51" s="79"/>
      <c r="D51" s="79"/>
      <c r="E51" s="40"/>
      <c r="F51" s="40"/>
      <c r="G51" s="79"/>
      <c r="H51" s="79"/>
      <c r="I51" s="12"/>
    </row>
    <row r="52" spans="1:9" ht="25.5" hidden="1" customHeight="1" x14ac:dyDescent="0.4">
      <c r="A52" s="129">
        <v>6</v>
      </c>
      <c r="B52" s="782" t="s">
        <v>377</v>
      </c>
      <c r="C52" s="28"/>
      <c r="D52" s="28"/>
      <c r="E52" s="40"/>
      <c r="F52" s="40"/>
      <c r="G52" s="28"/>
      <c r="H52" s="28"/>
      <c r="I52" s="12"/>
    </row>
    <row r="53" spans="1:9" ht="25.5" hidden="1" customHeight="1" x14ac:dyDescent="0.4">
      <c r="A53" s="129">
        <v>7</v>
      </c>
      <c r="B53" s="782" t="s">
        <v>378</v>
      </c>
      <c r="C53" s="78"/>
      <c r="D53" s="78"/>
      <c r="E53" s="40"/>
      <c r="F53" s="40"/>
      <c r="G53" s="78"/>
      <c r="H53" s="78"/>
      <c r="I53" s="12"/>
    </row>
    <row r="54" spans="1:9" ht="25.5" hidden="1" customHeight="1" x14ac:dyDescent="0.4">
      <c r="A54" s="129">
        <v>8</v>
      </c>
      <c r="B54" s="782" t="s">
        <v>379</v>
      </c>
      <c r="C54" s="78"/>
      <c r="D54" s="78"/>
      <c r="E54" s="40"/>
      <c r="F54" s="40"/>
      <c r="G54" s="78"/>
      <c r="H54" s="78"/>
      <c r="I54" s="12"/>
    </row>
    <row r="55" spans="1:9" ht="25.5" hidden="1" customHeight="1" x14ac:dyDescent="0.4">
      <c r="A55" s="129">
        <v>9</v>
      </c>
      <c r="B55" s="782" t="s">
        <v>380</v>
      </c>
      <c r="C55" s="78"/>
      <c r="D55" s="78"/>
      <c r="E55" s="40"/>
      <c r="F55" s="40"/>
      <c r="G55" s="78"/>
      <c r="H55" s="78"/>
      <c r="I55" s="12"/>
    </row>
    <row r="56" spans="1:9" ht="25.5" hidden="1" customHeight="1" x14ac:dyDescent="0.4">
      <c r="A56" s="129">
        <v>10</v>
      </c>
      <c r="B56" s="782" t="s">
        <v>381</v>
      </c>
      <c r="C56" s="40"/>
      <c r="D56" s="40"/>
      <c r="E56" s="40"/>
      <c r="F56" s="40"/>
      <c r="G56" s="40"/>
      <c r="H56" s="40"/>
      <c r="I56" s="12"/>
    </row>
    <row r="57" spans="1:9" ht="25.5" hidden="1" customHeight="1" x14ac:dyDescent="0.4">
      <c r="A57" s="249" t="s">
        <v>200</v>
      </c>
      <c r="B57" s="250"/>
      <c r="C57" s="40">
        <v>1026</v>
      </c>
      <c r="D57" s="40">
        <v>124700</v>
      </c>
      <c r="E57" s="40">
        <v>0</v>
      </c>
      <c r="F57" s="40">
        <v>0</v>
      </c>
      <c r="G57" s="40">
        <v>1020</v>
      </c>
      <c r="H57" s="40">
        <v>124500</v>
      </c>
    </row>
    <row r="58" spans="1:9" ht="25.5" hidden="1" customHeight="1" x14ac:dyDescent="0.4">
      <c r="A58" s="131">
        <v>11</v>
      </c>
      <c r="B58" s="142" t="s">
        <v>143</v>
      </c>
      <c r="C58" s="40">
        <v>5</v>
      </c>
      <c r="D58" s="40">
        <v>8000</v>
      </c>
      <c r="E58" s="40">
        <v>0</v>
      </c>
      <c r="F58" s="40">
        <v>0</v>
      </c>
      <c r="G58" s="40">
        <v>5</v>
      </c>
      <c r="H58" s="40">
        <v>8000</v>
      </c>
      <c r="I58" s="12"/>
    </row>
    <row r="59" spans="1:9" ht="25.5" hidden="1" customHeight="1" x14ac:dyDescent="0.4">
      <c r="A59" s="131">
        <v>12</v>
      </c>
      <c r="B59" s="142" t="s">
        <v>144</v>
      </c>
      <c r="C59" s="40">
        <v>52</v>
      </c>
      <c r="D59" s="40">
        <v>7354</v>
      </c>
      <c r="E59" s="40">
        <v>0</v>
      </c>
      <c r="F59" s="40">
        <v>0</v>
      </c>
      <c r="G59" s="40">
        <v>28</v>
      </c>
      <c r="H59" s="40">
        <v>3014</v>
      </c>
      <c r="I59" s="12"/>
    </row>
    <row r="60" spans="1:9" ht="25.5" hidden="1" customHeight="1" x14ac:dyDescent="0.4">
      <c r="A60" s="228">
        <v>13</v>
      </c>
      <c r="B60" s="142" t="s">
        <v>196</v>
      </c>
      <c r="C60" s="79">
        <v>11</v>
      </c>
      <c r="D60" s="79">
        <v>2700</v>
      </c>
      <c r="E60" s="79">
        <v>0</v>
      </c>
      <c r="F60" s="79">
        <v>0</v>
      </c>
      <c r="G60" s="79">
        <v>11</v>
      </c>
      <c r="H60" s="79">
        <v>2700</v>
      </c>
      <c r="I60" s="12"/>
    </row>
    <row r="61" spans="1:9" ht="25.5" hidden="1" customHeight="1" x14ac:dyDescent="0.4">
      <c r="A61" s="129">
        <v>14</v>
      </c>
      <c r="B61" s="130" t="s">
        <v>142</v>
      </c>
      <c r="C61" s="654">
        <v>1</v>
      </c>
      <c r="D61" s="655">
        <v>2400</v>
      </c>
      <c r="E61" s="654">
        <v>0</v>
      </c>
      <c r="F61" s="654">
        <v>0</v>
      </c>
      <c r="G61" s="654">
        <v>1</v>
      </c>
      <c r="H61" s="655">
        <v>2400</v>
      </c>
      <c r="I61" s="12"/>
    </row>
    <row r="62" spans="1:9" ht="25.5" hidden="1" customHeight="1" x14ac:dyDescent="0.4">
      <c r="A62" s="129">
        <v>15</v>
      </c>
      <c r="B62" s="130" t="s">
        <v>304</v>
      </c>
      <c r="C62" s="654">
        <v>0</v>
      </c>
      <c r="D62" s="655">
        <v>0</v>
      </c>
      <c r="E62" s="654">
        <v>0</v>
      </c>
      <c r="F62" s="654">
        <v>0</v>
      </c>
      <c r="G62" s="654">
        <v>0</v>
      </c>
      <c r="H62" s="655">
        <v>0</v>
      </c>
      <c r="I62" s="12"/>
    </row>
    <row r="63" spans="1:9" ht="25.5" hidden="1" customHeight="1" x14ac:dyDescent="0.4">
      <c r="A63" s="129">
        <v>16</v>
      </c>
      <c r="B63" s="141" t="s">
        <v>227</v>
      </c>
      <c r="C63" s="40">
        <v>28</v>
      </c>
      <c r="D63" s="40">
        <v>24325</v>
      </c>
      <c r="E63" s="40">
        <v>0</v>
      </c>
      <c r="F63" s="40">
        <v>0</v>
      </c>
      <c r="G63" s="40">
        <v>28</v>
      </c>
      <c r="H63" s="40">
        <v>24325</v>
      </c>
      <c r="I63" s="12"/>
    </row>
    <row r="64" spans="1:9" ht="25.5" hidden="1" customHeight="1" x14ac:dyDescent="0.4">
      <c r="A64" s="228">
        <v>17</v>
      </c>
      <c r="B64" s="142" t="s">
        <v>213</v>
      </c>
      <c r="C64" s="40">
        <v>166</v>
      </c>
      <c r="D64" s="40">
        <v>350500</v>
      </c>
      <c r="E64" s="40">
        <v>3</v>
      </c>
      <c r="F64" s="40">
        <v>9700</v>
      </c>
      <c r="G64" s="40">
        <v>169</v>
      </c>
      <c r="H64" s="40">
        <v>360200</v>
      </c>
      <c r="I64" s="12"/>
    </row>
    <row r="65" spans="1:9" ht="25.5" hidden="1" customHeight="1" x14ac:dyDescent="0.4">
      <c r="A65" s="129">
        <v>18</v>
      </c>
      <c r="B65" s="141" t="s">
        <v>229</v>
      </c>
      <c r="C65" s="40">
        <v>20</v>
      </c>
      <c r="D65" s="40">
        <v>9712</v>
      </c>
      <c r="E65" s="40">
        <v>0</v>
      </c>
      <c r="F65" s="40">
        <v>0</v>
      </c>
      <c r="G65" s="40">
        <v>20</v>
      </c>
      <c r="H65" s="40">
        <v>9712</v>
      </c>
      <c r="I65" s="12"/>
    </row>
    <row r="66" spans="1:9" ht="25.5" hidden="1" customHeight="1" x14ac:dyDescent="0.4">
      <c r="A66" s="129">
        <v>19</v>
      </c>
      <c r="B66" s="246" t="s">
        <v>228</v>
      </c>
      <c r="C66" s="40">
        <v>1</v>
      </c>
      <c r="D66" s="40">
        <v>1716</v>
      </c>
      <c r="E66" s="40">
        <v>0</v>
      </c>
      <c r="F66" s="40">
        <v>0</v>
      </c>
      <c r="G66" s="40">
        <v>1</v>
      </c>
      <c r="H66" s="40">
        <v>1587</v>
      </c>
      <c r="I66" s="12"/>
    </row>
    <row r="67" spans="1:9" ht="25.5" hidden="1" customHeight="1" x14ac:dyDescent="0.4">
      <c r="A67" s="129">
        <v>20</v>
      </c>
      <c r="B67" s="141" t="s">
        <v>97</v>
      </c>
      <c r="C67" s="40">
        <v>10</v>
      </c>
      <c r="D67" s="40">
        <v>1100</v>
      </c>
      <c r="E67" s="40">
        <v>0</v>
      </c>
      <c r="F67" s="40">
        <v>0</v>
      </c>
      <c r="G67" s="40">
        <v>0</v>
      </c>
      <c r="H67" s="40">
        <v>0</v>
      </c>
      <c r="I67" s="12"/>
    </row>
    <row r="68" spans="1:9" ht="25.5" hidden="1" customHeight="1" x14ac:dyDescent="0.4">
      <c r="A68" s="228">
        <v>21</v>
      </c>
      <c r="B68" s="142" t="s">
        <v>179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12"/>
    </row>
    <row r="69" spans="1:9" ht="25.5" hidden="1" customHeight="1" x14ac:dyDescent="0.4">
      <c r="A69" s="228">
        <v>22</v>
      </c>
      <c r="B69" s="142" t="s">
        <v>145</v>
      </c>
      <c r="C69" s="40">
        <v>0</v>
      </c>
      <c r="D69" s="122">
        <v>0</v>
      </c>
      <c r="E69" s="40">
        <v>0</v>
      </c>
      <c r="F69" s="40">
        <v>0</v>
      </c>
      <c r="G69" s="40">
        <v>0</v>
      </c>
      <c r="H69" s="122">
        <v>0</v>
      </c>
      <c r="I69" s="12"/>
    </row>
    <row r="70" spans="1:9" ht="25.5" hidden="1" customHeight="1" x14ac:dyDescent="0.4">
      <c r="A70" s="131">
        <v>23</v>
      </c>
      <c r="B70" s="141" t="s">
        <v>173</v>
      </c>
      <c r="C70" s="40">
        <v>73</v>
      </c>
      <c r="D70" s="40">
        <v>70116</v>
      </c>
      <c r="E70" s="40">
        <v>1</v>
      </c>
      <c r="F70" s="40">
        <v>700</v>
      </c>
      <c r="G70" s="40">
        <v>74</v>
      </c>
      <c r="H70" s="40">
        <v>70816</v>
      </c>
      <c r="I70" s="12"/>
    </row>
    <row r="71" spans="1:9" ht="25.5" hidden="1" customHeight="1" x14ac:dyDescent="0.4">
      <c r="A71" s="131">
        <v>24</v>
      </c>
      <c r="B71" s="142" t="s">
        <v>146</v>
      </c>
      <c r="C71" s="40">
        <v>21</v>
      </c>
      <c r="D71" s="40">
        <v>4600</v>
      </c>
      <c r="E71" s="40">
        <v>0</v>
      </c>
      <c r="F71" s="40">
        <v>0</v>
      </c>
      <c r="G71" s="40">
        <v>21</v>
      </c>
      <c r="H71" s="40">
        <v>4600</v>
      </c>
      <c r="I71" s="12"/>
    </row>
    <row r="72" spans="1:9" ht="25.5" hidden="1" customHeight="1" x14ac:dyDescent="0.4">
      <c r="A72" s="131">
        <v>25</v>
      </c>
      <c r="B72" s="142" t="s">
        <v>148</v>
      </c>
      <c r="C72" s="40">
        <v>13</v>
      </c>
      <c r="D72" s="40">
        <v>21498</v>
      </c>
      <c r="E72" s="40">
        <v>0</v>
      </c>
      <c r="F72" s="40">
        <v>0</v>
      </c>
      <c r="G72" s="40">
        <v>4</v>
      </c>
      <c r="H72" s="40">
        <v>12382</v>
      </c>
      <c r="I72" s="12"/>
    </row>
    <row r="73" spans="1:9" ht="25.5" hidden="1" customHeight="1" x14ac:dyDescent="0.4">
      <c r="A73" s="228">
        <v>26</v>
      </c>
      <c r="B73" s="142" t="s">
        <v>149</v>
      </c>
      <c r="C73" s="40">
        <v>12</v>
      </c>
      <c r="D73" s="40">
        <v>1022</v>
      </c>
      <c r="E73" s="40">
        <v>0</v>
      </c>
      <c r="F73" s="40">
        <v>0</v>
      </c>
      <c r="G73" s="40">
        <v>12</v>
      </c>
      <c r="H73" s="40">
        <v>1022</v>
      </c>
      <c r="I73" s="12"/>
    </row>
    <row r="74" spans="1:9" ht="25.5" hidden="1" customHeight="1" x14ac:dyDescent="0.4">
      <c r="A74" s="228">
        <v>27</v>
      </c>
      <c r="B74" s="142" t="s">
        <v>150</v>
      </c>
      <c r="C74" s="40">
        <v>49</v>
      </c>
      <c r="D74" s="40">
        <v>32775</v>
      </c>
      <c r="E74" s="40">
        <v>0</v>
      </c>
      <c r="F74" s="40">
        <v>0</v>
      </c>
      <c r="G74" s="40">
        <v>49</v>
      </c>
      <c r="H74" s="40">
        <v>32775</v>
      </c>
      <c r="I74" s="12"/>
    </row>
    <row r="75" spans="1:9" ht="25.5" hidden="1" customHeight="1" x14ac:dyDescent="0.4">
      <c r="A75" s="131">
        <v>28</v>
      </c>
      <c r="B75" s="141" t="s">
        <v>174</v>
      </c>
      <c r="C75" s="40">
        <v>15</v>
      </c>
      <c r="D75" s="40">
        <v>1070</v>
      </c>
      <c r="E75" s="40">
        <v>41</v>
      </c>
      <c r="F75" s="40">
        <v>41400</v>
      </c>
      <c r="G75" s="40">
        <v>56</v>
      </c>
      <c r="H75" s="40">
        <v>42500</v>
      </c>
      <c r="I75" s="12"/>
    </row>
    <row r="76" spans="1:9" ht="25.5" hidden="1" customHeight="1" x14ac:dyDescent="0.4">
      <c r="A76" s="131">
        <v>29</v>
      </c>
      <c r="B76" s="141" t="s">
        <v>329</v>
      </c>
      <c r="C76" s="40">
        <v>6</v>
      </c>
      <c r="D76" s="40">
        <v>7700</v>
      </c>
      <c r="E76" s="40">
        <v>1</v>
      </c>
      <c r="F76" s="40">
        <v>300</v>
      </c>
      <c r="G76" s="40">
        <v>7</v>
      </c>
      <c r="H76" s="40">
        <v>8000</v>
      </c>
      <c r="I76" s="12"/>
    </row>
    <row r="77" spans="1:9" ht="25.5" hidden="1" customHeight="1" x14ac:dyDescent="0.4">
      <c r="A77" s="228">
        <v>30</v>
      </c>
      <c r="B77" s="279" t="s">
        <v>151</v>
      </c>
      <c r="C77" s="122">
        <v>29</v>
      </c>
      <c r="D77" s="122">
        <v>8066</v>
      </c>
      <c r="E77" s="122">
        <v>0</v>
      </c>
      <c r="F77" s="122">
        <v>0</v>
      </c>
      <c r="G77" s="122">
        <v>29</v>
      </c>
      <c r="H77" s="122">
        <v>8066</v>
      </c>
      <c r="I77" s="12"/>
    </row>
    <row r="78" spans="1:9" ht="25.5" hidden="1" customHeight="1" x14ac:dyDescent="0.4">
      <c r="A78" s="131">
        <v>31</v>
      </c>
      <c r="B78" s="142" t="s">
        <v>226</v>
      </c>
      <c r="C78" s="40">
        <v>13</v>
      </c>
      <c r="D78" s="40">
        <v>18100</v>
      </c>
      <c r="E78" s="40">
        <v>0</v>
      </c>
      <c r="F78" s="40">
        <v>0</v>
      </c>
      <c r="G78" s="40">
        <v>13</v>
      </c>
      <c r="H78" s="40">
        <v>18100</v>
      </c>
      <c r="I78" s="12"/>
    </row>
    <row r="79" spans="1:9" ht="25.5" hidden="1" customHeight="1" x14ac:dyDescent="0.4">
      <c r="A79" s="131">
        <v>32</v>
      </c>
      <c r="B79" s="142" t="s">
        <v>275</v>
      </c>
      <c r="C79" s="40">
        <v>24</v>
      </c>
      <c r="D79" s="40">
        <v>7300</v>
      </c>
      <c r="E79" s="40">
        <v>0</v>
      </c>
      <c r="F79" s="40">
        <v>0</v>
      </c>
      <c r="G79" s="40">
        <v>24</v>
      </c>
      <c r="H79" s="40">
        <v>7300</v>
      </c>
      <c r="I79" s="12"/>
    </row>
    <row r="80" spans="1:9" ht="25.5" hidden="1" customHeight="1" x14ac:dyDescent="0.4">
      <c r="A80" s="228">
        <v>33</v>
      </c>
      <c r="B80" s="142" t="s">
        <v>193</v>
      </c>
      <c r="C80" s="40">
        <v>112</v>
      </c>
      <c r="D80" s="40">
        <v>71648</v>
      </c>
      <c r="E80" s="40">
        <v>0</v>
      </c>
      <c r="F80" s="40">
        <v>0</v>
      </c>
      <c r="G80" s="40">
        <v>111</v>
      </c>
      <c r="H80" s="40">
        <v>71879</v>
      </c>
    </row>
    <row r="81" spans="1:8" ht="25.5" hidden="1" customHeight="1" x14ac:dyDescent="0.4">
      <c r="A81" s="1057" t="s">
        <v>158</v>
      </c>
      <c r="B81" s="1058"/>
      <c r="C81" s="40">
        <f t="shared" ref="C81:H81" si="37">SUM(C57:C80)</f>
        <v>1687</v>
      </c>
      <c r="D81" s="40">
        <f t="shared" si="37"/>
        <v>776402</v>
      </c>
      <c r="E81" s="40">
        <f t="shared" si="37"/>
        <v>46</v>
      </c>
      <c r="F81" s="40">
        <f t="shared" si="37"/>
        <v>52100</v>
      </c>
      <c r="G81" s="40">
        <f t="shared" si="37"/>
        <v>1683</v>
      </c>
      <c r="H81" s="40">
        <f t="shared" si="37"/>
        <v>813878</v>
      </c>
    </row>
    <row r="82" spans="1:8" ht="25.5" hidden="1" customHeight="1" x14ac:dyDescent="0.4">
      <c r="A82" s="129">
        <v>34</v>
      </c>
      <c r="B82" s="141" t="s">
        <v>152</v>
      </c>
      <c r="C82" s="40">
        <f>C105</f>
        <v>479</v>
      </c>
      <c r="D82" s="40">
        <f>D105</f>
        <v>122610</v>
      </c>
      <c r="E82" s="40">
        <f t="shared" ref="E82:H82" si="38">E105</f>
        <v>32</v>
      </c>
      <c r="F82" s="40">
        <f t="shared" si="38"/>
        <v>6300</v>
      </c>
      <c r="G82" s="40">
        <f t="shared" si="38"/>
        <v>509</v>
      </c>
      <c r="H82" s="40">
        <f t="shared" si="38"/>
        <v>128500</v>
      </c>
    </row>
    <row r="83" spans="1:8" ht="25.5" hidden="1" customHeight="1" x14ac:dyDescent="0.4">
      <c r="A83" s="129">
        <v>35</v>
      </c>
      <c r="B83" s="141" t="s">
        <v>153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</row>
    <row r="84" spans="1:8" ht="25.5" hidden="1" customHeight="1" x14ac:dyDescent="0.4">
      <c r="A84" s="129">
        <v>36</v>
      </c>
      <c r="B84" s="141" t="s">
        <v>276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</row>
    <row r="85" spans="1:8" ht="25.5" hidden="1" customHeight="1" x14ac:dyDescent="0.4">
      <c r="A85" s="129">
        <v>37</v>
      </c>
      <c r="B85" s="133" t="s">
        <v>264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</row>
    <row r="86" spans="1:8" ht="25.5" hidden="1" customHeight="1" x14ac:dyDescent="0.4">
      <c r="A86" s="129">
        <v>38</v>
      </c>
      <c r="B86" s="242" t="s">
        <v>383</v>
      </c>
      <c r="C86" s="40">
        <v>18</v>
      </c>
      <c r="D86" s="40">
        <v>13462</v>
      </c>
      <c r="E86" s="40">
        <v>163</v>
      </c>
      <c r="F86" s="40">
        <v>26600</v>
      </c>
      <c r="G86" s="40">
        <v>181</v>
      </c>
      <c r="H86" s="40">
        <v>40089</v>
      </c>
    </row>
    <row r="87" spans="1:8" ht="25.5" hidden="1" customHeight="1" x14ac:dyDescent="0.4">
      <c r="A87" s="129">
        <v>39</v>
      </c>
      <c r="B87" s="133" t="s">
        <v>154</v>
      </c>
      <c r="C87" s="40">
        <v>122</v>
      </c>
      <c r="D87" s="40">
        <v>117265</v>
      </c>
      <c r="E87" s="40">
        <v>2</v>
      </c>
      <c r="F87" s="40">
        <v>3400</v>
      </c>
      <c r="G87" s="40">
        <v>124</v>
      </c>
      <c r="H87" s="40">
        <v>120721</v>
      </c>
    </row>
    <row r="88" spans="1:8" ht="25.5" hidden="1" customHeight="1" x14ac:dyDescent="0.4">
      <c r="A88" s="129">
        <v>40</v>
      </c>
      <c r="B88" s="133" t="s">
        <v>194</v>
      </c>
      <c r="C88" s="40">
        <v>3</v>
      </c>
      <c r="D88" s="40">
        <v>1600</v>
      </c>
      <c r="E88" s="40">
        <v>0</v>
      </c>
      <c r="F88" s="40">
        <v>0</v>
      </c>
      <c r="G88" s="40">
        <v>3</v>
      </c>
      <c r="H88" s="40">
        <v>1600</v>
      </c>
    </row>
    <row r="89" spans="1:8" ht="25.5" hidden="1" customHeight="1" x14ac:dyDescent="0.4">
      <c r="A89" s="129">
        <v>41</v>
      </c>
      <c r="B89" s="141" t="s">
        <v>161</v>
      </c>
      <c r="C89" s="40">
        <v>799</v>
      </c>
      <c r="D89" s="40">
        <v>224400</v>
      </c>
      <c r="E89" s="40">
        <v>9</v>
      </c>
      <c r="F89" s="40">
        <v>4000</v>
      </c>
      <c r="G89" s="40">
        <v>808</v>
      </c>
      <c r="H89" s="40">
        <v>219595</v>
      </c>
    </row>
    <row r="90" spans="1:8" ht="25.5" hidden="1" customHeight="1" x14ac:dyDescent="0.4">
      <c r="A90" s="129">
        <v>42</v>
      </c>
      <c r="B90" s="141" t="s">
        <v>160</v>
      </c>
      <c r="C90" s="40">
        <v>1453</v>
      </c>
      <c r="D90" s="40">
        <v>1507829</v>
      </c>
      <c r="E90" s="40">
        <v>359</v>
      </c>
      <c r="F90" s="40">
        <v>205985</v>
      </c>
      <c r="G90" s="40">
        <v>1628</v>
      </c>
      <c r="H90" s="40">
        <v>1674827</v>
      </c>
    </row>
    <row r="91" spans="1:8" ht="25.5" hidden="1" customHeight="1" x14ac:dyDescent="0.4">
      <c r="A91" s="129">
        <v>43</v>
      </c>
      <c r="B91" s="142" t="s">
        <v>214</v>
      </c>
      <c r="C91" s="40">
        <v>37</v>
      </c>
      <c r="D91" s="40">
        <v>1090</v>
      </c>
      <c r="E91" s="40">
        <v>10</v>
      </c>
      <c r="F91" s="40">
        <v>600</v>
      </c>
      <c r="G91" s="40">
        <v>47</v>
      </c>
      <c r="H91" s="40">
        <v>1647</v>
      </c>
    </row>
    <row r="92" spans="1:8" ht="25.5" hidden="1" customHeight="1" x14ac:dyDescent="0.4">
      <c r="A92" s="129">
        <v>44</v>
      </c>
      <c r="B92" s="141" t="s">
        <v>156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</row>
    <row r="93" spans="1:8" ht="25.5" hidden="1" customHeight="1" x14ac:dyDescent="0.4">
      <c r="A93" s="129">
        <v>45</v>
      </c>
      <c r="B93" s="141" t="s">
        <v>177</v>
      </c>
      <c r="C93" s="40">
        <v>6</v>
      </c>
      <c r="D93" s="40">
        <v>17523</v>
      </c>
      <c r="E93" s="40">
        <v>0</v>
      </c>
      <c r="F93" s="40">
        <v>0</v>
      </c>
      <c r="G93" s="40">
        <v>6</v>
      </c>
      <c r="H93" s="40">
        <v>17523</v>
      </c>
    </row>
    <row r="94" spans="1:8" s="38" customFormat="1" ht="25.5" hidden="1" customHeight="1" x14ac:dyDescent="0.4">
      <c r="A94" s="129">
        <v>46</v>
      </c>
      <c r="B94" s="141" t="s">
        <v>352</v>
      </c>
      <c r="C94" s="40">
        <v>1</v>
      </c>
      <c r="D94" s="40">
        <v>5700</v>
      </c>
      <c r="E94" s="40">
        <v>0</v>
      </c>
      <c r="F94" s="40">
        <v>0</v>
      </c>
      <c r="G94" s="40">
        <v>1</v>
      </c>
      <c r="H94" s="40">
        <v>5700</v>
      </c>
    </row>
    <row r="95" spans="1:8" s="38" customFormat="1" ht="25.5" hidden="1" customHeight="1" x14ac:dyDescent="0.4">
      <c r="A95" s="129">
        <v>47</v>
      </c>
      <c r="B95" s="141" t="s">
        <v>311</v>
      </c>
      <c r="C95" s="79">
        <v>2949</v>
      </c>
      <c r="D95" s="79">
        <v>108534</v>
      </c>
      <c r="E95" s="79">
        <v>714</v>
      </c>
      <c r="F95" s="79">
        <v>46432</v>
      </c>
      <c r="G95" s="79">
        <v>3097</v>
      </c>
      <c r="H95" s="79">
        <v>111039</v>
      </c>
    </row>
    <row r="96" spans="1:8" ht="24.6" hidden="1" x14ac:dyDescent="0.4">
      <c r="A96" s="129">
        <v>48</v>
      </c>
      <c r="B96" s="141" t="s">
        <v>175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24.6" hidden="1" x14ac:dyDescent="0.4">
      <c r="A97" s="129"/>
      <c r="B97" s="789" t="s">
        <v>391</v>
      </c>
      <c r="C97" s="78">
        <f t="shared" ref="C97:H97" si="39">SUM(C83:C96)</f>
        <v>5388</v>
      </c>
      <c r="D97" s="78">
        <f t="shared" si="39"/>
        <v>1997403</v>
      </c>
      <c r="E97" s="78">
        <f t="shared" si="39"/>
        <v>1257</v>
      </c>
      <c r="F97" s="78">
        <f t="shared" si="39"/>
        <v>287017</v>
      </c>
      <c r="G97" s="78">
        <f t="shared" si="39"/>
        <v>5895</v>
      </c>
      <c r="H97" s="78">
        <f t="shared" si="39"/>
        <v>2192741</v>
      </c>
    </row>
    <row r="98" spans="1:8" ht="25.2" hidden="1" thickBot="1" x14ac:dyDescent="0.45">
      <c r="A98" s="129"/>
      <c r="B98" s="787" t="s">
        <v>157</v>
      </c>
      <c r="C98" s="137">
        <f t="shared" ref="C98:H98" si="40">C81+C82+C97</f>
        <v>7554</v>
      </c>
      <c r="D98" s="137">
        <f t="shared" si="40"/>
        <v>2896415</v>
      </c>
      <c r="E98" s="137">
        <f t="shared" si="40"/>
        <v>1335</v>
      </c>
      <c r="F98" s="137">
        <f t="shared" si="40"/>
        <v>345417</v>
      </c>
      <c r="G98" s="137">
        <f t="shared" si="40"/>
        <v>8087</v>
      </c>
      <c r="H98" s="137">
        <f t="shared" si="40"/>
        <v>3135119</v>
      </c>
    </row>
    <row r="99" spans="1:8" ht="24.6" hidden="1" x14ac:dyDescent="0.4">
      <c r="A99" s="252"/>
      <c r="B99" s="253"/>
      <c r="C99" s="137"/>
      <c r="D99" s="137"/>
      <c r="E99" s="137"/>
      <c r="F99" s="137"/>
      <c r="G99" s="137"/>
      <c r="H99" s="137"/>
    </row>
    <row r="100" spans="1:8" ht="24.6" hidden="1" x14ac:dyDescent="0.4">
      <c r="A100" s="243">
        <v>1</v>
      </c>
      <c r="B100" s="254" t="s">
        <v>201</v>
      </c>
      <c r="C100" s="137">
        <v>10</v>
      </c>
      <c r="D100" s="137">
        <v>10000</v>
      </c>
      <c r="E100" s="137">
        <v>0</v>
      </c>
      <c r="F100" s="137">
        <v>0</v>
      </c>
      <c r="G100" s="137">
        <v>10</v>
      </c>
      <c r="H100" s="137">
        <v>10000</v>
      </c>
    </row>
    <row r="101" spans="1:8" ht="24.6" hidden="1" x14ac:dyDescent="0.4">
      <c r="A101" s="244">
        <v>2</v>
      </c>
      <c r="B101" s="142" t="s">
        <v>277</v>
      </c>
      <c r="C101" s="137">
        <v>443</v>
      </c>
      <c r="D101" s="137">
        <v>36800</v>
      </c>
      <c r="E101" s="137">
        <v>32</v>
      </c>
      <c r="F101" s="137">
        <v>6300</v>
      </c>
      <c r="G101" s="137">
        <v>475</v>
      </c>
      <c r="H101" s="137">
        <v>43100</v>
      </c>
    </row>
    <row r="102" spans="1:8" ht="24.6" hidden="1" x14ac:dyDescent="0.4">
      <c r="A102" s="233">
        <v>3</v>
      </c>
      <c r="B102" s="141" t="s">
        <v>282</v>
      </c>
      <c r="C102" s="137">
        <v>0</v>
      </c>
      <c r="D102" s="137">
        <v>0</v>
      </c>
      <c r="E102" s="137">
        <v>0</v>
      </c>
      <c r="F102" s="137">
        <v>0</v>
      </c>
      <c r="G102" s="137">
        <v>0</v>
      </c>
      <c r="H102" s="137">
        <v>0</v>
      </c>
    </row>
    <row r="103" spans="1:8" ht="24.6" hidden="1" x14ac:dyDescent="0.4">
      <c r="A103" s="233">
        <v>4</v>
      </c>
      <c r="B103" s="241" t="s">
        <v>283</v>
      </c>
      <c r="C103" s="137">
        <v>24</v>
      </c>
      <c r="D103" s="137">
        <v>75400</v>
      </c>
      <c r="E103" s="137">
        <v>0</v>
      </c>
      <c r="F103" s="137">
        <v>0</v>
      </c>
      <c r="G103" s="137">
        <v>24</v>
      </c>
      <c r="H103" s="137">
        <v>75400</v>
      </c>
    </row>
    <row r="104" spans="1:8" s="138" customFormat="1" ht="24.6" hidden="1" x14ac:dyDescent="0.4">
      <c r="A104" s="233">
        <v>5</v>
      </c>
      <c r="B104" s="141" t="s">
        <v>279</v>
      </c>
      <c r="C104" s="137">
        <v>2</v>
      </c>
      <c r="D104" s="137">
        <v>410</v>
      </c>
      <c r="E104" s="137"/>
      <c r="F104" s="137"/>
      <c r="G104" s="137"/>
      <c r="H104" s="137"/>
    </row>
    <row r="105" spans="1:8" ht="24.6" hidden="1" x14ac:dyDescent="0.4">
      <c r="A105" s="231"/>
      <c r="B105" s="141" t="s">
        <v>152</v>
      </c>
      <c r="C105" s="137">
        <f>SUM(C100:C104)</f>
        <v>479</v>
      </c>
      <c r="D105" s="137">
        <f t="shared" ref="D105:H105" si="41">SUM(D100:D104)</f>
        <v>122610</v>
      </c>
      <c r="E105" s="137">
        <f t="shared" si="41"/>
        <v>32</v>
      </c>
      <c r="F105" s="137">
        <f t="shared" si="41"/>
        <v>6300</v>
      </c>
      <c r="G105" s="137">
        <f t="shared" si="41"/>
        <v>509</v>
      </c>
      <c r="H105" s="137">
        <f t="shared" si="41"/>
        <v>128500</v>
      </c>
    </row>
    <row r="106" spans="1:8" ht="0.75" hidden="1" customHeight="1" x14ac:dyDescent="0.25">
      <c r="C106" s="103"/>
      <c r="D106" s="103"/>
      <c r="E106" s="103"/>
      <c r="F106" s="103"/>
      <c r="G106" s="103"/>
      <c r="H106" s="103"/>
    </row>
  </sheetData>
  <mergeCells count="5">
    <mergeCell ref="A1:H1"/>
    <mergeCell ref="A2:H2"/>
    <mergeCell ref="A3:H3"/>
    <mergeCell ref="A4:H4"/>
    <mergeCell ref="A81:B81"/>
  </mergeCells>
  <phoneticPr fontId="0" type="noConversion"/>
  <printOptions horizontalCentered="1"/>
  <pageMargins left="0.7" right="0.5" top="0.75" bottom="0.75" header="0.3" footer="0.3"/>
  <pageSetup paperSize="9" scale="5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7"/>
  <sheetViews>
    <sheetView showGridLines="0" view="pageBreakPreview" zoomScale="59" zoomScaleSheetLayoutView="59" workbookViewId="0">
      <pane ySplit="6" topLeftCell="A7" activePane="bottomLeft" state="frozen"/>
      <selection activeCell="E21" sqref="E21"/>
      <selection pane="bottomLeft" activeCell="E10" sqref="E10"/>
    </sheetView>
  </sheetViews>
  <sheetFormatPr defaultColWidth="9.6328125" defaultRowHeight="15" x14ac:dyDescent="0.25"/>
  <cols>
    <col min="1" max="1" width="9.6328125" style="1" customWidth="1"/>
    <col min="2" max="2" width="50.36328125" style="1" customWidth="1"/>
    <col min="3" max="3" width="13.6328125" style="1" customWidth="1"/>
    <col min="4" max="4" width="17.6328125" style="1" customWidth="1"/>
    <col min="5" max="5" width="15.453125" style="1" customWidth="1"/>
    <col min="6" max="6" width="13.453125" style="1" bestFit="1" customWidth="1"/>
    <col min="7" max="7" width="11.90625" style="1" customWidth="1"/>
    <col min="8" max="8" width="19.1796875" style="1" customWidth="1"/>
    <col min="9" max="16384" width="9.6328125" style="1"/>
  </cols>
  <sheetData>
    <row r="1" spans="1:256" ht="24.6" x14ac:dyDescent="0.4">
      <c r="A1" s="1035" t="s">
        <v>394</v>
      </c>
      <c r="B1" s="1035"/>
      <c r="C1" s="1035"/>
      <c r="D1" s="1035"/>
      <c r="E1" s="1035"/>
      <c r="F1" s="1035"/>
      <c r="G1" s="1035"/>
      <c r="H1" s="1035"/>
      <c r="I1" s="1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4.6" x14ac:dyDescent="0.4">
      <c r="A2" s="1035" t="s">
        <v>367</v>
      </c>
      <c r="B2" s="1035"/>
      <c r="C2" s="1035"/>
      <c r="D2" s="1035"/>
      <c r="E2" s="1035"/>
      <c r="F2" s="1035"/>
      <c r="G2" s="1035"/>
      <c r="H2" s="1035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4.6" x14ac:dyDescent="0.4">
      <c r="A3" s="1038" t="s">
        <v>347</v>
      </c>
      <c r="B3" s="1038"/>
      <c r="C3" s="1038"/>
      <c r="D3" s="1038"/>
      <c r="E3" s="1038"/>
      <c r="F3" s="1038"/>
      <c r="G3" s="1038"/>
      <c r="H3" s="1038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5.2" thickBot="1" x14ac:dyDescent="0.45">
      <c r="A4" s="1041" t="s">
        <v>190</v>
      </c>
      <c r="B4" s="1041"/>
      <c r="C4" s="1041"/>
      <c r="D4" s="1041"/>
      <c r="E4" s="1041"/>
      <c r="F4" s="1041"/>
      <c r="G4" s="1041"/>
      <c r="H4" s="1041"/>
      <c r="I4" s="1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64.5" customHeight="1" x14ac:dyDescent="0.25">
      <c r="A5" s="183" t="s">
        <v>55</v>
      </c>
      <c r="B5" s="184" t="s">
        <v>17</v>
      </c>
      <c r="C5" s="187" t="s">
        <v>351</v>
      </c>
      <c r="D5" s="186"/>
      <c r="E5" s="185" t="s">
        <v>56</v>
      </c>
      <c r="F5" s="185"/>
      <c r="G5" s="187" t="s">
        <v>366</v>
      </c>
      <c r="H5" s="186"/>
      <c r="I5" s="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.6" x14ac:dyDescent="0.4">
      <c r="A6" s="168"/>
      <c r="B6" s="169"/>
      <c r="C6" s="170" t="s">
        <v>11</v>
      </c>
      <c r="D6" s="171" t="s">
        <v>8</v>
      </c>
      <c r="E6" s="170" t="s">
        <v>11</v>
      </c>
      <c r="F6" s="170" t="s">
        <v>8</v>
      </c>
      <c r="G6" s="170" t="s">
        <v>11</v>
      </c>
      <c r="H6" s="171" t="s">
        <v>8</v>
      </c>
      <c r="I6" s="1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4.6" x14ac:dyDescent="0.4">
      <c r="A7" s="201">
        <v>1</v>
      </c>
      <c r="B7" s="722" t="s">
        <v>232</v>
      </c>
      <c r="C7" s="172">
        <f t="shared" ref="C7:H7" si="0">C56+C59+C60+C61+C62+C63+C79</f>
        <v>1181</v>
      </c>
      <c r="D7" s="172">
        <f t="shared" si="0"/>
        <v>1059884</v>
      </c>
      <c r="E7" s="172">
        <f t="shared" si="0"/>
        <v>32</v>
      </c>
      <c r="F7" s="172">
        <f t="shared" si="0"/>
        <v>42581</v>
      </c>
      <c r="G7" s="172">
        <f t="shared" si="0"/>
        <v>1212</v>
      </c>
      <c r="H7" s="172">
        <f t="shared" si="0"/>
        <v>1110875</v>
      </c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4.6" x14ac:dyDescent="0.4">
      <c r="A8" s="201">
        <v>2</v>
      </c>
      <c r="B8" s="202" t="s">
        <v>231</v>
      </c>
      <c r="C8" s="172">
        <f>C57</f>
        <v>129</v>
      </c>
      <c r="D8" s="172">
        <f t="shared" ref="D8:H9" si="1">D57</f>
        <v>88428</v>
      </c>
      <c r="E8" s="172">
        <f t="shared" si="1"/>
        <v>11</v>
      </c>
      <c r="F8" s="172">
        <f t="shared" si="1"/>
        <v>1000</v>
      </c>
      <c r="G8" s="172">
        <f t="shared" si="1"/>
        <v>140</v>
      </c>
      <c r="H8" s="172">
        <f t="shared" si="1"/>
        <v>77500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4.6" x14ac:dyDescent="0.4">
      <c r="A9" s="201">
        <v>3</v>
      </c>
      <c r="B9" s="202" t="s">
        <v>257</v>
      </c>
      <c r="C9" s="172">
        <f>C58</f>
        <v>152</v>
      </c>
      <c r="D9" s="172">
        <f t="shared" ref="D9" si="2">D58</f>
        <v>119600</v>
      </c>
      <c r="E9" s="172">
        <f t="shared" si="1"/>
        <v>3</v>
      </c>
      <c r="F9" s="172">
        <f t="shared" si="1"/>
        <v>3700</v>
      </c>
      <c r="G9" s="172">
        <f t="shared" si="1"/>
        <v>150</v>
      </c>
      <c r="H9" s="172">
        <f t="shared" si="1"/>
        <v>118800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4.6" x14ac:dyDescent="0.4">
      <c r="A10" s="201">
        <v>4</v>
      </c>
      <c r="B10" s="202" t="s">
        <v>233</v>
      </c>
      <c r="C10" s="172">
        <f>C64</f>
        <v>32</v>
      </c>
      <c r="D10" s="172">
        <f t="shared" ref="D10:H11" si="3">D64</f>
        <v>36729</v>
      </c>
      <c r="E10" s="172">
        <f t="shared" si="3"/>
        <v>4</v>
      </c>
      <c r="F10" s="172">
        <f t="shared" si="3"/>
        <v>4500</v>
      </c>
      <c r="G10" s="172">
        <f t="shared" si="3"/>
        <v>36</v>
      </c>
      <c r="H10" s="172">
        <f t="shared" si="3"/>
        <v>40592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4.6" x14ac:dyDescent="0.4">
      <c r="A11" s="201">
        <v>5</v>
      </c>
      <c r="B11" s="202" t="s">
        <v>234</v>
      </c>
      <c r="C11" s="172">
        <f>C65</f>
        <v>15</v>
      </c>
      <c r="D11" s="172">
        <f t="shared" si="3"/>
        <v>14573</v>
      </c>
      <c r="E11" s="172">
        <f t="shared" ref="E11:H11" si="4">E65</f>
        <v>0</v>
      </c>
      <c r="F11" s="172">
        <f t="shared" si="4"/>
        <v>0</v>
      </c>
      <c r="G11" s="172">
        <f t="shared" si="4"/>
        <v>15</v>
      </c>
      <c r="H11" s="172">
        <f t="shared" si="4"/>
        <v>13721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4.6" x14ac:dyDescent="0.4">
      <c r="A12" s="201">
        <v>6</v>
      </c>
      <c r="B12" s="202" t="s">
        <v>92</v>
      </c>
      <c r="C12" s="172">
        <f>C66+C67+C68</f>
        <v>193</v>
      </c>
      <c r="D12" s="172">
        <f>D66+D67+D68</f>
        <v>153370</v>
      </c>
      <c r="E12" s="172">
        <f>SUM(E66:E68)</f>
        <v>21</v>
      </c>
      <c r="F12" s="172">
        <f t="shared" ref="F12:H12" si="5">SUM(F66:F68)</f>
        <v>25271</v>
      </c>
      <c r="G12" s="172">
        <f t="shared" si="5"/>
        <v>211</v>
      </c>
      <c r="H12" s="172">
        <f t="shared" si="5"/>
        <v>173678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.6" x14ac:dyDescent="0.4">
      <c r="A13" s="201">
        <v>7</v>
      </c>
      <c r="B13" s="202" t="s">
        <v>258</v>
      </c>
      <c r="C13" s="172">
        <f>C69</f>
        <v>99</v>
      </c>
      <c r="D13" s="172">
        <f>D69</f>
        <v>76700</v>
      </c>
      <c r="E13" s="172">
        <f t="shared" ref="E13:H13" si="6">E69</f>
        <v>2</v>
      </c>
      <c r="F13" s="172">
        <f t="shared" si="6"/>
        <v>2577</v>
      </c>
      <c r="G13" s="172">
        <f t="shared" si="6"/>
        <v>101</v>
      </c>
      <c r="H13" s="172">
        <f t="shared" si="6"/>
        <v>84453</v>
      </c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.6" x14ac:dyDescent="0.4">
      <c r="A14" s="201">
        <v>8</v>
      </c>
      <c r="B14" s="202" t="s">
        <v>235</v>
      </c>
      <c r="C14" s="172">
        <f>C70</f>
        <v>48</v>
      </c>
      <c r="D14" s="172">
        <f t="shared" ref="D14:H14" si="7">D70</f>
        <v>27600</v>
      </c>
      <c r="E14" s="172">
        <f t="shared" si="7"/>
        <v>0</v>
      </c>
      <c r="F14" s="172">
        <f t="shared" si="7"/>
        <v>0</v>
      </c>
      <c r="G14" s="172">
        <f t="shared" si="7"/>
        <v>48</v>
      </c>
      <c r="H14" s="172">
        <f t="shared" si="7"/>
        <v>27600</v>
      </c>
      <c r="I14" s="1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45" customFormat="1" ht="24.6" x14ac:dyDescent="0.4">
      <c r="A15" s="201">
        <v>9</v>
      </c>
      <c r="B15" s="316" t="s">
        <v>236</v>
      </c>
      <c r="C15" s="172">
        <f>C71</f>
        <v>62</v>
      </c>
      <c r="D15" s="172">
        <f t="shared" ref="D15:H16" si="8">D71</f>
        <v>74193</v>
      </c>
      <c r="E15" s="172">
        <f t="shared" si="8"/>
        <v>2</v>
      </c>
      <c r="F15" s="172">
        <f t="shared" si="8"/>
        <v>8300</v>
      </c>
      <c r="G15" s="172">
        <f t="shared" si="8"/>
        <v>63</v>
      </c>
      <c r="H15" s="172">
        <f t="shared" si="8"/>
        <v>82587</v>
      </c>
      <c r="I15" s="143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ht="24.6" x14ac:dyDescent="0.4">
      <c r="A16" s="201">
        <v>10</v>
      </c>
      <c r="B16" s="316" t="s">
        <v>237</v>
      </c>
      <c r="C16" s="172">
        <f>C72</f>
        <v>48</v>
      </c>
      <c r="D16" s="172">
        <f t="shared" si="8"/>
        <v>42163</v>
      </c>
      <c r="E16" s="172">
        <f>E72</f>
        <v>0</v>
      </c>
      <c r="F16" s="172">
        <f t="shared" ref="F16:H16" si="9">F72</f>
        <v>0</v>
      </c>
      <c r="G16" s="172">
        <f t="shared" si="9"/>
        <v>48</v>
      </c>
      <c r="H16" s="172">
        <f t="shared" si="9"/>
        <v>42163</v>
      </c>
      <c r="I16" s="1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.6" x14ac:dyDescent="0.4">
      <c r="A17" s="201">
        <v>11</v>
      </c>
      <c r="B17" s="316" t="s">
        <v>238</v>
      </c>
      <c r="C17" s="172">
        <f t="shared" ref="C17:H17" si="10">C73</f>
        <v>97</v>
      </c>
      <c r="D17" s="172">
        <f t="shared" si="10"/>
        <v>66700</v>
      </c>
      <c r="E17" s="172">
        <f t="shared" si="10"/>
        <v>0</v>
      </c>
      <c r="F17" s="172">
        <f t="shared" si="10"/>
        <v>0</v>
      </c>
      <c r="G17" s="172">
        <f t="shared" si="10"/>
        <v>97</v>
      </c>
      <c r="H17" s="172">
        <f t="shared" si="10"/>
        <v>66700</v>
      </c>
      <c r="I17" s="1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.6" x14ac:dyDescent="0.4">
      <c r="A18" s="201">
        <v>12</v>
      </c>
      <c r="B18" s="316" t="s">
        <v>239</v>
      </c>
      <c r="C18" s="172">
        <f>C74</f>
        <v>212</v>
      </c>
      <c r="D18" s="172">
        <f t="shared" ref="D18:H18" si="11">D74</f>
        <v>235000</v>
      </c>
      <c r="E18" s="172">
        <f t="shared" si="11"/>
        <v>0</v>
      </c>
      <c r="F18" s="172">
        <f t="shared" si="11"/>
        <v>0</v>
      </c>
      <c r="G18" s="172">
        <f t="shared" si="11"/>
        <v>211</v>
      </c>
      <c r="H18" s="172">
        <f t="shared" si="11"/>
        <v>252700</v>
      </c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.6" x14ac:dyDescent="0.4">
      <c r="A19" s="201">
        <v>13</v>
      </c>
      <c r="B19" s="316" t="s">
        <v>325</v>
      </c>
      <c r="C19" s="172">
        <f>C75</f>
        <v>23</v>
      </c>
      <c r="D19" s="172">
        <f t="shared" ref="D19:H19" si="12">D75</f>
        <v>25489</v>
      </c>
      <c r="E19" s="172">
        <f t="shared" si="12"/>
        <v>7</v>
      </c>
      <c r="F19" s="172">
        <f t="shared" si="12"/>
        <v>9000</v>
      </c>
      <c r="G19" s="172">
        <f t="shared" si="12"/>
        <v>30</v>
      </c>
      <c r="H19" s="172">
        <f t="shared" si="12"/>
        <v>39000</v>
      </c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45" customFormat="1" ht="24.6" x14ac:dyDescent="0.4">
      <c r="A20" s="201">
        <v>14</v>
      </c>
      <c r="B20" s="316" t="s">
        <v>240</v>
      </c>
      <c r="C20" s="172">
        <f>C76</f>
        <v>78</v>
      </c>
      <c r="D20" s="172">
        <f>D76</f>
        <v>39950</v>
      </c>
      <c r="E20" s="172">
        <f t="shared" ref="D20:H21" si="13">E76</f>
        <v>0</v>
      </c>
      <c r="F20" s="172">
        <f t="shared" si="13"/>
        <v>0</v>
      </c>
      <c r="G20" s="172">
        <f t="shared" si="13"/>
        <v>78</v>
      </c>
      <c r="H20" s="172">
        <f t="shared" si="13"/>
        <v>39950</v>
      </c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ht="24.6" x14ac:dyDescent="0.4">
      <c r="A21" s="201">
        <v>15</v>
      </c>
      <c r="B21" s="316" t="s">
        <v>241</v>
      </c>
      <c r="C21" s="172">
        <f>C77</f>
        <v>62</v>
      </c>
      <c r="D21" s="172">
        <f t="shared" si="13"/>
        <v>80600</v>
      </c>
      <c r="E21" s="172">
        <f t="shared" ref="E21:H21" si="14">E77</f>
        <v>1</v>
      </c>
      <c r="F21" s="172">
        <f t="shared" si="14"/>
        <v>1000</v>
      </c>
      <c r="G21" s="172">
        <f t="shared" si="14"/>
        <v>60</v>
      </c>
      <c r="H21" s="172">
        <f t="shared" si="14"/>
        <v>76500</v>
      </c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45" customFormat="1" ht="24.6" x14ac:dyDescent="0.4">
      <c r="A22" s="201">
        <v>16</v>
      </c>
      <c r="B22" s="316" t="s">
        <v>242</v>
      </c>
      <c r="C22" s="172">
        <f>C78</f>
        <v>26</v>
      </c>
      <c r="D22" s="172">
        <f>D78</f>
        <v>39749</v>
      </c>
      <c r="E22" s="172">
        <f>E78</f>
        <v>0</v>
      </c>
      <c r="F22" s="172">
        <f>F78</f>
        <v>0</v>
      </c>
      <c r="G22" s="172">
        <f>G78</f>
        <v>19</v>
      </c>
      <c r="H22" s="172">
        <f>H78</f>
        <v>20100</v>
      </c>
      <c r="I22" s="143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ht="24.6" x14ac:dyDescent="0.4">
      <c r="A23" s="315"/>
      <c r="B23" s="317" t="s">
        <v>259</v>
      </c>
      <c r="C23" s="172">
        <f t="shared" ref="C23:H23" si="15">SUM(C7:C22)</f>
        <v>2457</v>
      </c>
      <c r="D23" s="172">
        <f t="shared" si="15"/>
        <v>2180728</v>
      </c>
      <c r="E23" s="172">
        <f t="shared" si="15"/>
        <v>83</v>
      </c>
      <c r="F23" s="172">
        <f t="shared" si="15"/>
        <v>97929</v>
      </c>
      <c r="G23" s="172">
        <f t="shared" si="15"/>
        <v>2519</v>
      </c>
      <c r="H23" s="172">
        <f t="shared" si="15"/>
        <v>2266919</v>
      </c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4.6" x14ac:dyDescent="0.4">
      <c r="A24" s="201"/>
      <c r="B24" s="202"/>
      <c r="C24" s="172"/>
      <c r="D24" s="172"/>
      <c r="E24" s="172"/>
      <c r="F24" s="172"/>
      <c r="G24" s="172"/>
      <c r="H24" s="17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4.6" x14ac:dyDescent="0.4">
      <c r="A25" s="201">
        <v>17</v>
      </c>
      <c r="B25" s="203" t="s">
        <v>260</v>
      </c>
      <c r="C25" s="172">
        <f>C81</f>
        <v>1230</v>
      </c>
      <c r="D25" s="172">
        <f t="shared" ref="D25:H25" si="16">D81</f>
        <v>1268614</v>
      </c>
      <c r="E25" s="172">
        <f t="shared" si="16"/>
        <v>37</v>
      </c>
      <c r="F25" s="172">
        <f t="shared" si="16"/>
        <v>30054</v>
      </c>
      <c r="G25" s="172">
        <f t="shared" si="16"/>
        <v>1267</v>
      </c>
      <c r="H25" s="172">
        <f t="shared" si="16"/>
        <v>1270414</v>
      </c>
      <c r="I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4.6" x14ac:dyDescent="0.4">
      <c r="A26" s="201"/>
      <c r="B26" s="202"/>
      <c r="C26" s="172"/>
      <c r="D26" s="172"/>
      <c r="E26" s="172"/>
      <c r="F26" s="172"/>
      <c r="G26" s="172"/>
      <c r="H26" s="17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4.6" x14ac:dyDescent="0.4">
      <c r="A27" s="201">
        <v>18</v>
      </c>
      <c r="B27" s="202" t="s">
        <v>244</v>
      </c>
      <c r="C27" s="172">
        <f>C84</f>
        <v>20</v>
      </c>
      <c r="D27" s="172">
        <f t="shared" ref="D27:H27" si="17">D84</f>
        <v>13385</v>
      </c>
      <c r="E27" s="172">
        <f t="shared" si="17"/>
        <v>0</v>
      </c>
      <c r="F27" s="172">
        <f t="shared" si="17"/>
        <v>0</v>
      </c>
      <c r="G27" s="172">
        <f t="shared" si="17"/>
        <v>20</v>
      </c>
      <c r="H27" s="172">
        <f t="shared" si="17"/>
        <v>12563</v>
      </c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4.6" x14ac:dyDescent="0.4">
      <c r="A28" s="201">
        <v>19</v>
      </c>
      <c r="B28" s="202" t="s">
        <v>254</v>
      </c>
      <c r="C28" s="172">
        <f>C85</f>
        <v>73</v>
      </c>
      <c r="D28" s="172">
        <f t="shared" ref="D28:H28" si="18">D85</f>
        <v>52471</v>
      </c>
      <c r="E28" s="172">
        <f t="shared" si="18"/>
        <v>0</v>
      </c>
      <c r="F28" s="172">
        <f t="shared" si="18"/>
        <v>0</v>
      </c>
      <c r="G28" s="172">
        <f t="shared" si="18"/>
        <v>61</v>
      </c>
      <c r="H28" s="172">
        <f t="shared" si="18"/>
        <v>26654</v>
      </c>
      <c r="I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4.6" x14ac:dyDescent="0.4">
      <c r="A29" s="201">
        <v>20</v>
      </c>
      <c r="B29" s="202" t="s">
        <v>245</v>
      </c>
      <c r="C29" s="172">
        <f>C87</f>
        <v>55</v>
      </c>
      <c r="D29" s="172">
        <f t="shared" ref="D29:H29" si="19">D87</f>
        <v>64800</v>
      </c>
      <c r="E29" s="172">
        <f t="shared" si="19"/>
        <v>3</v>
      </c>
      <c r="F29" s="172">
        <f t="shared" si="19"/>
        <v>4500</v>
      </c>
      <c r="G29" s="172">
        <f t="shared" si="19"/>
        <v>55</v>
      </c>
      <c r="H29" s="172">
        <f t="shared" si="19"/>
        <v>63600</v>
      </c>
      <c r="I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4.6" x14ac:dyDescent="0.4">
      <c r="A30" s="201">
        <v>21</v>
      </c>
      <c r="B30" s="202" t="s">
        <v>246</v>
      </c>
      <c r="C30" s="172">
        <f>C92</f>
        <v>106</v>
      </c>
      <c r="D30" s="172">
        <f t="shared" ref="D30:H30" si="20">D92</f>
        <v>68700</v>
      </c>
      <c r="E30" s="172">
        <f t="shared" si="20"/>
        <v>3</v>
      </c>
      <c r="F30" s="172">
        <f t="shared" si="20"/>
        <v>3400</v>
      </c>
      <c r="G30" s="172">
        <f>G92</f>
        <v>104</v>
      </c>
      <c r="H30" s="172">
        <f t="shared" si="20"/>
        <v>69200</v>
      </c>
      <c r="I30" s="1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4.6" x14ac:dyDescent="0.4">
      <c r="A31" s="201">
        <v>22</v>
      </c>
      <c r="B31" s="202" t="s">
        <v>248</v>
      </c>
      <c r="C31" s="172">
        <f>C86</f>
        <v>215</v>
      </c>
      <c r="D31" s="172">
        <f t="shared" ref="D31:H31" si="21">D86</f>
        <v>201133</v>
      </c>
      <c r="E31" s="172">
        <f t="shared" si="21"/>
        <v>32</v>
      </c>
      <c r="F31" s="172">
        <f t="shared" si="21"/>
        <v>30960</v>
      </c>
      <c r="G31" s="172">
        <f t="shared" si="21"/>
        <v>238</v>
      </c>
      <c r="H31" s="172">
        <f t="shared" si="21"/>
        <v>229283</v>
      </c>
      <c r="I31" s="1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4.6" x14ac:dyDescent="0.4">
      <c r="A32" s="201">
        <v>23</v>
      </c>
      <c r="B32" s="202" t="s">
        <v>390</v>
      </c>
      <c r="C32" s="172">
        <f>C93</f>
        <v>1</v>
      </c>
      <c r="D32" s="172">
        <f t="shared" ref="D32:H32" si="22">D93</f>
        <v>700</v>
      </c>
      <c r="E32" s="172">
        <f t="shared" si="22"/>
        <v>0</v>
      </c>
      <c r="F32" s="172">
        <f t="shared" si="22"/>
        <v>0</v>
      </c>
      <c r="G32" s="172">
        <f t="shared" si="22"/>
        <v>1</v>
      </c>
      <c r="H32" s="172">
        <f t="shared" si="22"/>
        <v>600</v>
      </c>
      <c r="I32" s="1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4.6" x14ac:dyDescent="0.4">
      <c r="A33" s="201">
        <v>24</v>
      </c>
      <c r="B33" s="202" t="s">
        <v>250</v>
      </c>
      <c r="C33" s="172">
        <f>SUM(C82:C83)</f>
        <v>0</v>
      </c>
      <c r="D33" s="172">
        <f t="shared" ref="D33:H33" si="23">SUM(D82:D83)</f>
        <v>0</v>
      </c>
      <c r="E33" s="172">
        <f t="shared" si="23"/>
        <v>0</v>
      </c>
      <c r="F33" s="172">
        <f t="shared" si="23"/>
        <v>0</v>
      </c>
      <c r="G33" s="172">
        <f t="shared" si="23"/>
        <v>0</v>
      </c>
      <c r="H33" s="172">
        <f t="shared" si="23"/>
        <v>0</v>
      </c>
      <c r="I33" s="1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4.6" x14ac:dyDescent="0.4">
      <c r="A34" s="201">
        <v>25</v>
      </c>
      <c r="B34" s="202" t="s">
        <v>251</v>
      </c>
      <c r="C34" s="172">
        <f>C89</f>
        <v>857</v>
      </c>
      <c r="D34" s="172">
        <f t="shared" ref="D34" si="24">D89</f>
        <v>880063</v>
      </c>
      <c r="E34" s="172">
        <f>E89</f>
        <v>89</v>
      </c>
      <c r="F34" s="172">
        <f t="shared" ref="F34:H34" si="25">F89</f>
        <v>109755</v>
      </c>
      <c r="G34" s="172">
        <f t="shared" si="25"/>
        <v>939</v>
      </c>
      <c r="H34" s="172">
        <f t="shared" si="25"/>
        <v>971076</v>
      </c>
      <c r="I34" s="1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4.6" x14ac:dyDescent="0.4">
      <c r="A35" s="201">
        <v>26</v>
      </c>
      <c r="B35" s="202" t="s">
        <v>252</v>
      </c>
      <c r="C35" s="172">
        <f>C90</f>
        <v>0</v>
      </c>
      <c r="D35" s="172">
        <f t="shared" ref="D35:H35" si="26">D90</f>
        <v>0</v>
      </c>
      <c r="E35" s="172">
        <f t="shared" si="26"/>
        <v>0</v>
      </c>
      <c r="F35" s="172">
        <f t="shared" si="26"/>
        <v>0</v>
      </c>
      <c r="G35" s="172">
        <f t="shared" si="26"/>
        <v>0</v>
      </c>
      <c r="H35" s="172">
        <f t="shared" si="26"/>
        <v>0</v>
      </c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4.6" x14ac:dyDescent="0.4">
      <c r="A36" s="201">
        <v>27</v>
      </c>
      <c r="B36" s="202" t="s">
        <v>253</v>
      </c>
      <c r="C36" s="172">
        <f>C88</f>
        <v>233</v>
      </c>
      <c r="D36" s="172">
        <f t="shared" ref="D36:H36" si="27">D88</f>
        <v>45529</v>
      </c>
      <c r="E36" s="172">
        <f t="shared" si="27"/>
        <v>62</v>
      </c>
      <c r="F36" s="172">
        <f t="shared" si="27"/>
        <v>3871</v>
      </c>
      <c r="G36" s="172">
        <f t="shared" si="27"/>
        <v>242</v>
      </c>
      <c r="H36" s="172">
        <f t="shared" si="27"/>
        <v>48576</v>
      </c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4.6" x14ac:dyDescent="0.4">
      <c r="A37" s="201">
        <v>28</v>
      </c>
      <c r="B37" s="202" t="s">
        <v>255</v>
      </c>
      <c r="C37" s="172">
        <f>C91</f>
        <v>0</v>
      </c>
      <c r="D37" s="172">
        <f t="shared" ref="D37:H37" si="28">D91</f>
        <v>0</v>
      </c>
      <c r="E37" s="172">
        <f t="shared" si="28"/>
        <v>0</v>
      </c>
      <c r="F37" s="172">
        <f t="shared" si="28"/>
        <v>0</v>
      </c>
      <c r="G37" s="172">
        <f t="shared" si="28"/>
        <v>0</v>
      </c>
      <c r="H37" s="172">
        <f t="shared" si="28"/>
        <v>0</v>
      </c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4.6" x14ac:dyDescent="0.4">
      <c r="A38" s="201">
        <v>29</v>
      </c>
      <c r="B38" s="202" t="s">
        <v>310</v>
      </c>
      <c r="C38" s="172">
        <f>C94</f>
        <v>0</v>
      </c>
      <c r="D38" s="172">
        <f t="shared" ref="D38:H38" si="29">D94</f>
        <v>0</v>
      </c>
      <c r="E38" s="172">
        <f t="shared" si="29"/>
        <v>0</v>
      </c>
      <c r="F38" s="172">
        <f t="shared" si="29"/>
        <v>0</v>
      </c>
      <c r="G38" s="172">
        <f t="shared" si="29"/>
        <v>0</v>
      </c>
      <c r="H38" s="172">
        <f t="shared" si="29"/>
        <v>0</v>
      </c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4.6" x14ac:dyDescent="0.4">
      <c r="A39" s="201">
        <v>30</v>
      </c>
      <c r="B39" s="202" t="s">
        <v>256</v>
      </c>
      <c r="C39" s="172">
        <f>C95</f>
        <v>0</v>
      </c>
      <c r="D39" s="172">
        <f t="shared" ref="D39:H39" si="30">D95</f>
        <v>0</v>
      </c>
      <c r="E39" s="172">
        <f t="shared" si="30"/>
        <v>0</v>
      </c>
      <c r="F39" s="172">
        <f t="shared" si="30"/>
        <v>0</v>
      </c>
      <c r="G39" s="172">
        <f t="shared" si="30"/>
        <v>0</v>
      </c>
      <c r="H39" s="172">
        <f t="shared" si="30"/>
        <v>0</v>
      </c>
      <c r="I39" s="1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4.6" x14ac:dyDescent="0.4">
      <c r="A40" s="201"/>
      <c r="B40" s="203" t="s">
        <v>261</v>
      </c>
      <c r="C40" s="172">
        <f t="shared" ref="C40:H40" si="31">SUM(C27:C39)</f>
        <v>1560</v>
      </c>
      <c r="D40" s="172">
        <f t="shared" si="31"/>
        <v>1326781</v>
      </c>
      <c r="E40" s="172">
        <f t="shared" si="31"/>
        <v>189</v>
      </c>
      <c r="F40" s="172">
        <f t="shared" si="31"/>
        <v>152486</v>
      </c>
      <c r="G40" s="172">
        <f t="shared" si="31"/>
        <v>1660</v>
      </c>
      <c r="H40" s="172">
        <f t="shared" si="31"/>
        <v>1421552</v>
      </c>
      <c r="I40" s="1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24.6" x14ac:dyDescent="0.4">
      <c r="A41" s="201"/>
      <c r="B41" s="201" t="s">
        <v>157</v>
      </c>
      <c r="C41" s="172">
        <f t="shared" ref="C41:H41" si="32">C23+C25+C40</f>
        <v>5247</v>
      </c>
      <c r="D41" s="172">
        <f>D23+D25+D40</f>
        <v>4776123</v>
      </c>
      <c r="E41" s="172">
        <f t="shared" si="32"/>
        <v>309</v>
      </c>
      <c r="F41" s="172">
        <f t="shared" si="32"/>
        <v>280469</v>
      </c>
      <c r="G41" s="172">
        <f t="shared" si="32"/>
        <v>5446</v>
      </c>
      <c r="H41" s="172">
        <f t="shared" si="32"/>
        <v>4958885</v>
      </c>
      <c r="I41" s="1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4.6" hidden="1" x14ac:dyDescent="0.4">
      <c r="A42" s="216"/>
      <c r="B42" s="217"/>
      <c r="C42" s="172"/>
      <c r="D42" s="172"/>
      <c r="E42" s="172"/>
      <c r="F42" s="172"/>
      <c r="G42" s="172"/>
      <c r="H42" s="172"/>
      <c r="I42" s="1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5.2" hidden="1" thickBot="1" x14ac:dyDescent="0.45">
      <c r="A43" s="216"/>
      <c r="B43" s="217"/>
      <c r="C43" s="172"/>
      <c r="D43" s="172"/>
      <c r="E43" s="172"/>
      <c r="F43" s="172"/>
      <c r="G43" s="172"/>
      <c r="H43" s="172"/>
      <c r="I43" s="1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64.5" hidden="1" customHeight="1" x14ac:dyDescent="0.25">
      <c r="A44" s="183" t="s">
        <v>55</v>
      </c>
      <c r="B44" s="184" t="s">
        <v>17</v>
      </c>
      <c r="C44" s="187" t="str">
        <f>C5</f>
        <v>Outstanding at the end of Mar'19</v>
      </c>
      <c r="D44" s="186"/>
      <c r="E44" s="185" t="s">
        <v>56</v>
      </c>
      <c r="F44" s="185"/>
      <c r="G44" s="187" t="str">
        <f>G5</f>
        <v>Outstanding at the end of Jun'19</v>
      </c>
      <c r="H44" s="186"/>
      <c r="I44" s="1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24.6" hidden="1" x14ac:dyDescent="0.4">
      <c r="A45" s="137"/>
      <c r="B45" s="137"/>
      <c r="C45" s="170" t="s">
        <v>11</v>
      </c>
      <c r="D45" s="171" t="s">
        <v>8</v>
      </c>
      <c r="E45" s="170" t="s">
        <v>11</v>
      </c>
      <c r="F45" s="170" t="s">
        <v>8</v>
      </c>
      <c r="G45" s="170" t="s">
        <v>11</v>
      </c>
      <c r="H45" s="171" t="s">
        <v>8</v>
      </c>
      <c r="I45" s="1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26.25" hidden="1" customHeight="1" x14ac:dyDescent="0.4">
      <c r="A46" s="129">
        <v>1</v>
      </c>
      <c r="B46" s="782" t="s">
        <v>372</v>
      </c>
      <c r="C46" s="172"/>
      <c r="D46" s="172"/>
      <c r="E46" s="172"/>
      <c r="F46" s="172"/>
      <c r="G46" s="172"/>
      <c r="H46" s="172"/>
      <c r="I46" s="1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26.25" hidden="1" customHeight="1" x14ac:dyDescent="0.4">
      <c r="A47" s="129">
        <v>2</v>
      </c>
      <c r="B47" s="782" t="s">
        <v>373</v>
      </c>
      <c r="C47" s="172"/>
      <c r="D47" s="172"/>
      <c r="E47" s="172"/>
      <c r="F47" s="172"/>
      <c r="G47" s="172"/>
      <c r="H47" s="172"/>
      <c r="I47" s="1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6.25" hidden="1" customHeight="1" x14ac:dyDescent="0.4">
      <c r="A48" s="129">
        <v>3</v>
      </c>
      <c r="B48" s="782" t="s">
        <v>374</v>
      </c>
      <c r="C48" s="172"/>
      <c r="D48" s="172"/>
      <c r="E48" s="172"/>
      <c r="F48" s="172"/>
      <c r="G48" s="172"/>
      <c r="H48" s="172"/>
      <c r="I48" s="1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26.25" hidden="1" customHeight="1" x14ac:dyDescent="0.4">
      <c r="A49" s="129">
        <v>4</v>
      </c>
      <c r="B49" s="782" t="s">
        <v>375</v>
      </c>
      <c r="C49" s="172"/>
      <c r="D49" s="172"/>
      <c r="E49" s="172"/>
      <c r="F49" s="172"/>
      <c r="G49" s="172"/>
      <c r="H49" s="172"/>
      <c r="I49" s="1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6.25" hidden="1" customHeight="1" x14ac:dyDescent="0.4">
      <c r="A50" s="129">
        <v>5</v>
      </c>
      <c r="B50" s="782" t="s">
        <v>376</v>
      </c>
      <c r="C50" s="172"/>
      <c r="D50" s="172"/>
      <c r="E50" s="172"/>
      <c r="F50" s="172"/>
      <c r="G50" s="172"/>
      <c r="H50" s="172"/>
      <c r="I50" s="1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6.25" hidden="1" customHeight="1" x14ac:dyDescent="0.4">
      <c r="A51" s="129">
        <v>6</v>
      </c>
      <c r="B51" s="782" t="s">
        <v>377</v>
      </c>
      <c r="C51" s="172"/>
      <c r="D51" s="172"/>
      <c r="E51" s="172"/>
      <c r="F51" s="172"/>
      <c r="G51" s="172"/>
      <c r="H51" s="172"/>
      <c r="I51" s="1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26.25" hidden="1" customHeight="1" x14ac:dyDescent="0.4">
      <c r="A52" s="129">
        <v>7</v>
      </c>
      <c r="B52" s="782" t="s">
        <v>378</v>
      </c>
      <c r="C52" s="172"/>
      <c r="D52" s="172"/>
      <c r="E52" s="172"/>
      <c r="F52" s="172"/>
      <c r="G52" s="172"/>
      <c r="H52" s="172"/>
      <c r="I52" s="1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6.25" hidden="1" customHeight="1" x14ac:dyDescent="0.4">
      <c r="A53" s="129">
        <v>8</v>
      </c>
      <c r="B53" s="782" t="s">
        <v>379</v>
      </c>
      <c r="C53" s="172"/>
      <c r="D53" s="172" t="s">
        <v>292</v>
      </c>
      <c r="E53" s="172"/>
      <c r="F53" s="172"/>
      <c r="G53" s="172"/>
      <c r="H53" s="172"/>
      <c r="I53" s="1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26.25" hidden="1" customHeight="1" x14ac:dyDescent="0.4">
      <c r="A54" s="129">
        <v>9</v>
      </c>
      <c r="B54" s="782" t="s">
        <v>380</v>
      </c>
      <c r="C54" s="172"/>
      <c r="D54" s="172"/>
      <c r="E54" s="172"/>
      <c r="F54" s="172"/>
      <c r="G54" s="172"/>
      <c r="H54" s="172"/>
      <c r="I54" s="1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26.25" hidden="1" customHeight="1" x14ac:dyDescent="0.4">
      <c r="A55" s="129">
        <v>10</v>
      </c>
      <c r="B55" s="782" t="s">
        <v>381</v>
      </c>
      <c r="C55" s="172"/>
      <c r="D55" s="172"/>
      <c r="E55" s="172"/>
      <c r="F55" s="172"/>
      <c r="G55" s="172"/>
      <c r="H55" s="172"/>
      <c r="I55" s="1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26.25" hidden="1" customHeight="1" x14ac:dyDescent="0.4">
      <c r="A56" s="249" t="s">
        <v>200</v>
      </c>
      <c r="B56" s="250"/>
      <c r="C56" s="172">
        <v>431</v>
      </c>
      <c r="D56" s="172">
        <v>244428</v>
      </c>
      <c r="E56" s="172">
        <v>2</v>
      </c>
      <c r="F56" s="172">
        <v>15443</v>
      </c>
      <c r="G56" s="172">
        <v>433</v>
      </c>
      <c r="H56" s="172">
        <v>259871</v>
      </c>
      <c r="I56" s="12"/>
      <c r="J56" s="12"/>
      <c r="K56" s="97"/>
      <c r="L56" s="2"/>
      <c r="M56" s="9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26.25" hidden="1" customHeight="1" x14ac:dyDescent="0.4">
      <c r="A57" s="131">
        <v>11</v>
      </c>
      <c r="B57" s="142" t="s">
        <v>143</v>
      </c>
      <c r="C57" s="172">
        <v>129</v>
      </c>
      <c r="D57" s="172">
        <v>88428</v>
      </c>
      <c r="E57" s="172">
        <v>11</v>
      </c>
      <c r="F57" s="172">
        <v>1000</v>
      </c>
      <c r="G57" s="172">
        <v>140</v>
      </c>
      <c r="H57" s="172">
        <v>77500</v>
      </c>
      <c r="I57" s="1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26.25" hidden="1" customHeight="1" x14ac:dyDescent="0.4">
      <c r="A58" s="131">
        <v>12</v>
      </c>
      <c r="B58" s="142" t="s">
        <v>144</v>
      </c>
      <c r="C58" s="172">
        <v>152</v>
      </c>
      <c r="D58" s="172">
        <v>119600</v>
      </c>
      <c r="E58" s="172">
        <v>3</v>
      </c>
      <c r="F58" s="172">
        <v>3700</v>
      </c>
      <c r="G58" s="172">
        <v>150</v>
      </c>
      <c r="H58" s="172">
        <v>118800</v>
      </c>
      <c r="I58" s="1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6.25" hidden="1" customHeight="1" x14ac:dyDescent="0.4">
      <c r="A59" s="228">
        <v>13</v>
      </c>
      <c r="B59" s="142" t="s">
        <v>196</v>
      </c>
      <c r="C59" s="172">
        <v>48</v>
      </c>
      <c r="D59" s="172">
        <v>39861</v>
      </c>
      <c r="E59" s="172">
        <v>8</v>
      </c>
      <c r="F59" s="172">
        <v>7300</v>
      </c>
      <c r="G59" s="172">
        <v>56</v>
      </c>
      <c r="H59" s="172">
        <v>47161</v>
      </c>
      <c r="I59" s="1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6.25" hidden="1" customHeight="1" x14ac:dyDescent="0.4">
      <c r="A60" s="131">
        <v>14</v>
      </c>
      <c r="B60" s="141" t="s">
        <v>142</v>
      </c>
      <c r="C60" s="172">
        <v>90</v>
      </c>
      <c r="D60" s="172">
        <v>57936</v>
      </c>
      <c r="E60" s="172">
        <v>0</v>
      </c>
      <c r="F60" s="172">
        <v>0</v>
      </c>
      <c r="G60" s="172">
        <v>90</v>
      </c>
      <c r="H60" s="172">
        <v>57936</v>
      </c>
      <c r="I60" s="1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26.25" hidden="1" customHeight="1" x14ac:dyDescent="0.4">
      <c r="A61" s="131">
        <v>15</v>
      </c>
      <c r="B61" s="141" t="s">
        <v>304</v>
      </c>
      <c r="C61" s="172">
        <v>0</v>
      </c>
      <c r="D61" s="172">
        <v>0</v>
      </c>
      <c r="E61" s="172">
        <v>2</v>
      </c>
      <c r="F61" s="172">
        <v>3455</v>
      </c>
      <c r="G61" s="172">
        <v>2</v>
      </c>
      <c r="H61" s="172">
        <v>3455</v>
      </c>
      <c r="I61" s="1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26.25" hidden="1" customHeight="1" x14ac:dyDescent="0.4">
      <c r="A62" s="228">
        <v>16</v>
      </c>
      <c r="B62" s="141" t="s">
        <v>227</v>
      </c>
      <c r="C62" s="172">
        <v>84</v>
      </c>
      <c r="D62" s="172">
        <v>124900</v>
      </c>
      <c r="E62" s="172">
        <v>0</v>
      </c>
      <c r="F62" s="172">
        <v>0</v>
      </c>
      <c r="G62" s="172">
        <v>84</v>
      </c>
      <c r="H62" s="172">
        <v>124900</v>
      </c>
      <c r="I62" s="1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26.25" hidden="1" customHeight="1" x14ac:dyDescent="0.4">
      <c r="A63" s="131">
        <v>17</v>
      </c>
      <c r="B63" s="142" t="s">
        <v>213</v>
      </c>
      <c r="C63" s="172">
        <v>396</v>
      </c>
      <c r="D63" s="172">
        <v>480200</v>
      </c>
      <c r="E63" s="172">
        <v>16</v>
      </c>
      <c r="F63" s="172">
        <v>12033</v>
      </c>
      <c r="G63" s="172">
        <v>412</v>
      </c>
      <c r="H63" s="172">
        <v>504659</v>
      </c>
      <c r="I63" s="1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26.25" hidden="1" customHeight="1" x14ac:dyDescent="0.4">
      <c r="A64" s="131">
        <v>18</v>
      </c>
      <c r="B64" s="141" t="s">
        <v>229</v>
      </c>
      <c r="C64" s="172">
        <v>32</v>
      </c>
      <c r="D64" s="172">
        <v>36729</v>
      </c>
      <c r="E64" s="172">
        <v>4</v>
      </c>
      <c r="F64" s="172">
        <v>4500</v>
      </c>
      <c r="G64" s="172">
        <v>36</v>
      </c>
      <c r="H64" s="172">
        <v>40592</v>
      </c>
      <c r="I64" s="1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26.25" hidden="1" customHeight="1" x14ac:dyDescent="0.4">
      <c r="A65" s="228">
        <v>19</v>
      </c>
      <c r="B65" s="246" t="s">
        <v>228</v>
      </c>
      <c r="C65" s="172">
        <v>15</v>
      </c>
      <c r="D65" s="172">
        <v>14573</v>
      </c>
      <c r="E65" s="172">
        <v>0</v>
      </c>
      <c r="F65" s="172">
        <v>0</v>
      </c>
      <c r="G65" s="172">
        <v>15</v>
      </c>
      <c r="H65" s="172">
        <v>13721</v>
      </c>
      <c r="I65" s="1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26.25" hidden="1" customHeight="1" x14ac:dyDescent="0.4">
      <c r="A66" s="131">
        <v>20</v>
      </c>
      <c r="B66" s="141" t="s">
        <v>97</v>
      </c>
      <c r="C66" s="172">
        <v>115</v>
      </c>
      <c r="D66" s="172">
        <v>95547</v>
      </c>
      <c r="E66" s="172">
        <v>3</v>
      </c>
      <c r="F66" s="172">
        <v>4235</v>
      </c>
      <c r="G66" s="172">
        <v>117</v>
      </c>
      <c r="H66" s="172">
        <v>97811</v>
      </c>
      <c r="I66" s="1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26.25" hidden="1" customHeight="1" x14ac:dyDescent="0.4">
      <c r="A67" s="131">
        <v>21</v>
      </c>
      <c r="B67" s="142" t="s">
        <v>179</v>
      </c>
      <c r="C67" s="172">
        <v>3</v>
      </c>
      <c r="D67" s="172">
        <v>3523</v>
      </c>
      <c r="E67" s="172">
        <v>0</v>
      </c>
      <c r="F67" s="172">
        <v>0</v>
      </c>
      <c r="G67" s="172">
        <v>1</v>
      </c>
      <c r="H67" s="172">
        <v>531</v>
      </c>
      <c r="I67" s="1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26.25" hidden="1" customHeight="1" x14ac:dyDescent="0.4">
      <c r="A68" s="228">
        <v>22</v>
      </c>
      <c r="B68" s="142" t="s">
        <v>145</v>
      </c>
      <c r="C68" s="172">
        <v>75</v>
      </c>
      <c r="D68" s="172">
        <v>54300</v>
      </c>
      <c r="E68" s="172">
        <v>18</v>
      </c>
      <c r="F68" s="172">
        <v>21036</v>
      </c>
      <c r="G68" s="172">
        <v>93</v>
      </c>
      <c r="H68" s="172">
        <v>75336</v>
      </c>
      <c r="I68" s="1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26.25" hidden="1" customHeight="1" x14ac:dyDescent="0.4">
      <c r="A69" s="131">
        <v>23</v>
      </c>
      <c r="B69" s="268" t="s">
        <v>173</v>
      </c>
      <c r="C69" s="172">
        <v>99</v>
      </c>
      <c r="D69" s="172">
        <v>76700</v>
      </c>
      <c r="E69" s="172">
        <v>2</v>
      </c>
      <c r="F69" s="172">
        <v>2577</v>
      </c>
      <c r="G69" s="172">
        <v>101</v>
      </c>
      <c r="H69" s="172">
        <v>84453</v>
      </c>
      <c r="I69" s="1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26.25" hidden="1" customHeight="1" x14ac:dyDescent="0.4">
      <c r="A70" s="131">
        <v>24</v>
      </c>
      <c r="B70" s="142" t="s">
        <v>146</v>
      </c>
      <c r="C70" s="172">
        <v>48</v>
      </c>
      <c r="D70" s="172">
        <v>27600</v>
      </c>
      <c r="E70" s="172">
        <v>0</v>
      </c>
      <c r="F70" s="172">
        <v>0</v>
      </c>
      <c r="G70" s="172">
        <v>48</v>
      </c>
      <c r="H70" s="172">
        <v>27600</v>
      </c>
      <c r="I70" s="1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26.25" hidden="1" customHeight="1" x14ac:dyDescent="0.4">
      <c r="A71" s="228">
        <v>25</v>
      </c>
      <c r="B71" s="279" t="s">
        <v>148</v>
      </c>
      <c r="C71" s="172">
        <v>62</v>
      </c>
      <c r="D71" s="172">
        <v>74193</v>
      </c>
      <c r="E71" s="172">
        <v>2</v>
      </c>
      <c r="F71" s="172">
        <v>8300</v>
      </c>
      <c r="G71" s="172">
        <v>63</v>
      </c>
      <c r="H71" s="172">
        <v>82587</v>
      </c>
      <c r="I71" s="1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26.25" hidden="1" customHeight="1" x14ac:dyDescent="0.4">
      <c r="A72" s="131">
        <v>26</v>
      </c>
      <c r="B72" s="142" t="s">
        <v>149</v>
      </c>
      <c r="C72" s="172">
        <v>48</v>
      </c>
      <c r="D72" s="172">
        <v>42163</v>
      </c>
      <c r="E72" s="172">
        <v>0</v>
      </c>
      <c r="F72" s="172">
        <v>0</v>
      </c>
      <c r="G72" s="172">
        <v>48</v>
      </c>
      <c r="H72" s="172">
        <v>42163</v>
      </c>
      <c r="I72" s="1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26.25" hidden="1" customHeight="1" x14ac:dyDescent="0.4">
      <c r="A73" s="131">
        <v>27</v>
      </c>
      <c r="B73" s="142" t="s">
        <v>150</v>
      </c>
      <c r="C73" s="172">
        <v>97</v>
      </c>
      <c r="D73" s="172">
        <v>66700</v>
      </c>
      <c r="E73" s="172">
        <v>0</v>
      </c>
      <c r="F73" s="172">
        <v>0</v>
      </c>
      <c r="G73" s="172">
        <v>97</v>
      </c>
      <c r="H73" s="172">
        <v>66700</v>
      </c>
      <c r="I73" s="1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26.25" hidden="1" customHeight="1" x14ac:dyDescent="0.4">
      <c r="A74" s="228">
        <v>28</v>
      </c>
      <c r="B74" s="141" t="s">
        <v>174</v>
      </c>
      <c r="C74" s="172">
        <v>212</v>
      </c>
      <c r="D74" s="172">
        <v>235000</v>
      </c>
      <c r="E74" s="172">
        <v>0</v>
      </c>
      <c r="F74" s="172">
        <v>0</v>
      </c>
      <c r="G74" s="172">
        <v>211</v>
      </c>
      <c r="H74" s="172">
        <v>252700</v>
      </c>
      <c r="I74" s="1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26.25" hidden="1" customHeight="1" x14ac:dyDescent="0.4">
      <c r="A75" s="131">
        <v>29</v>
      </c>
      <c r="B75" s="141" t="s">
        <v>329</v>
      </c>
      <c r="C75" s="172">
        <v>23</v>
      </c>
      <c r="D75" s="172">
        <v>25489</v>
      </c>
      <c r="E75" s="172">
        <v>7</v>
      </c>
      <c r="F75" s="172">
        <v>9000</v>
      </c>
      <c r="G75" s="172">
        <v>30</v>
      </c>
      <c r="H75" s="172">
        <v>39000</v>
      </c>
      <c r="I75" s="1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26.25" hidden="1" customHeight="1" x14ac:dyDescent="0.4">
      <c r="A76" s="131">
        <v>30</v>
      </c>
      <c r="B76" s="279" t="s">
        <v>151</v>
      </c>
      <c r="C76" s="172">
        <v>78</v>
      </c>
      <c r="D76" s="172">
        <v>39950</v>
      </c>
      <c r="E76" s="172">
        <v>0</v>
      </c>
      <c r="F76" s="172">
        <v>0</v>
      </c>
      <c r="G76" s="172">
        <v>78</v>
      </c>
      <c r="H76" s="172">
        <v>39950</v>
      </c>
      <c r="I76" s="1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26.25" hidden="1" customHeight="1" x14ac:dyDescent="0.4">
      <c r="A77" s="228">
        <v>31</v>
      </c>
      <c r="B77" s="142" t="s">
        <v>226</v>
      </c>
      <c r="C77" s="172">
        <v>62</v>
      </c>
      <c r="D77" s="172">
        <v>80600</v>
      </c>
      <c r="E77" s="172">
        <v>1</v>
      </c>
      <c r="F77" s="172">
        <v>1000</v>
      </c>
      <c r="G77" s="172">
        <v>60</v>
      </c>
      <c r="H77" s="172">
        <v>76500</v>
      </c>
      <c r="I77" s="1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6.25" hidden="1" customHeight="1" x14ac:dyDescent="0.4">
      <c r="A78" s="131">
        <v>32</v>
      </c>
      <c r="B78" s="142" t="s">
        <v>275</v>
      </c>
      <c r="C78" s="172">
        <v>26</v>
      </c>
      <c r="D78" s="172">
        <v>39749</v>
      </c>
      <c r="E78" s="172">
        <v>0</v>
      </c>
      <c r="F78" s="172">
        <v>0</v>
      </c>
      <c r="G78" s="172">
        <v>19</v>
      </c>
      <c r="H78" s="172">
        <v>20100</v>
      </c>
      <c r="I78" s="1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26.25" hidden="1" customHeight="1" x14ac:dyDescent="0.4">
      <c r="A79" s="131">
        <v>33</v>
      </c>
      <c r="B79" s="142" t="s">
        <v>193</v>
      </c>
      <c r="C79" s="172">
        <v>132</v>
      </c>
      <c r="D79" s="172">
        <v>112559</v>
      </c>
      <c r="E79" s="172">
        <v>4</v>
      </c>
      <c r="F79" s="172">
        <v>4350</v>
      </c>
      <c r="G79" s="172">
        <v>135</v>
      </c>
      <c r="H79" s="172">
        <v>112893</v>
      </c>
      <c r="I79" s="1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26.25" hidden="1" customHeight="1" x14ac:dyDescent="0.4">
      <c r="A80" s="228"/>
      <c r="B80" s="789" t="s">
        <v>158</v>
      </c>
      <c r="C80" s="172">
        <f t="shared" ref="C80:H80" si="33">SUM(C56:C79)</f>
        <v>2457</v>
      </c>
      <c r="D80" s="172">
        <f t="shared" si="33"/>
        <v>2180728</v>
      </c>
      <c r="E80" s="172">
        <f t="shared" si="33"/>
        <v>83</v>
      </c>
      <c r="F80" s="172">
        <f t="shared" si="33"/>
        <v>97929</v>
      </c>
      <c r="G80" s="172">
        <f t="shared" si="33"/>
        <v>2519</v>
      </c>
      <c r="H80" s="172">
        <f t="shared" si="33"/>
        <v>2266919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26.25" hidden="1" customHeight="1" x14ac:dyDescent="0.4">
      <c r="A81" s="131">
        <v>34</v>
      </c>
      <c r="B81" s="141" t="s">
        <v>152</v>
      </c>
      <c r="C81" s="172">
        <f t="shared" ref="C81:D81" si="34">C104</f>
        <v>1230</v>
      </c>
      <c r="D81" s="172">
        <f t="shared" si="34"/>
        <v>1268614</v>
      </c>
      <c r="E81" s="172">
        <f t="shared" ref="E81:H81" si="35">E104</f>
        <v>37</v>
      </c>
      <c r="F81" s="172">
        <f t="shared" si="35"/>
        <v>30054</v>
      </c>
      <c r="G81" s="172">
        <f t="shared" si="35"/>
        <v>1267</v>
      </c>
      <c r="H81" s="172">
        <f t="shared" si="35"/>
        <v>1270414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26.25" hidden="1" customHeight="1" x14ac:dyDescent="0.4">
      <c r="A82" s="131">
        <v>35</v>
      </c>
      <c r="B82" s="141" t="s">
        <v>153</v>
      </c>
      <c r="C82" s="172">
        <v>0</v>
      </c>
      <c r="D82" s="172">
        <v>0</v>
      </c>
      <c r="E82" s="172">
        <v>0</v>
      </c>
      <c r="F82" s="172">
        <v>0</v>
      </c>
      <c r="G82" s="172">
        <v>0</v>
      </c>
      <c r="H82" s="172"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6.25" hidden="1" customHeight="1" x14ac:dyDescent="0.4">
      <c r="A83" s="228">
        <v>36</v>
      </c>
      <c r="B83" s="141" t="s">
        <v>276</v>
      </c>
      <c r="C83" s="172">
        <v>0</v>
      </c>
      <c r="D83" s="172">
        <v>0</v>
      </c>
      <c r="E83" s="172">
        <v>0</v>
      </c>
      <c r="F83" s="172">
        <v>0</v>
      </c>
      <c r="G83" s="172">
        <v>0</v>
      </c>
      <c r="H83" s="172"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26.25" hidden="1" customHeight="1" x14ac:dyDescent="0.4">
      <c r="A84" s="131">
        <v>37</v>
      </c>
      <c r="B84" s="130" t="s">
        <v>264</v>
      </c>
      <c r="C84" s="172">
        <v>20</v>
      </c>
      <c r="D84" s="172">
        <v>13385</v>
      </c>
      <c r="E84" s="172">
        <v>0</v>
      </c>
      <c r="F84" s="172">
        <v>0</v>
      </c>
      <c r="G84" s="172">
        <v>20</v>
      </c>
      <c r="H84" s="172">
        <v>12563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26.25" hidden="1" customHeight="1" x14ac:dyDescent="0.4">
      <c r="A85" s="131">
        <v>38</v>
      </c>
      <c r="B85" s="242" t="s">
        <v>383</v>
      </c>
      <c r="C85" s="172">
        <v>73</v>
      </c>
      <c r="D85" s="172">
        <v>52471</v>
      </c>
      <c r="E85" s="172">
        <v>0</v>
      </c>
      <c r="F85" s="172">
        <v>0</v>
      </c>
      <c r="G85" s="172">
        <v>61</v>
      </c>
      <c r="H85" s="172">
        <v>26654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26.25" hidden="1" customHeight="1" x14ac:dyDescent="0.4">
      <c r="A86" s="228">
        <v>39</v>
      </c>
      <c r="B86" s="141" t="s">
        <v>154</v>
      </c>
      <c r="C86" s="172">
        <v>215</v>
      </c>
      <c r="D86" s="172">
        <v>201133</v>
      </c>
      <c r="E86" s="172">
        <v>32</v>
      </c>
      <c r="F86" s="172">
        <v>30960</v>
      </c>
      <c r="G86" s="172">
        <v>238</v>
      </c>
      <c r="H86" s="172">
        <v>229283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" customFormat="1" ht="26.25" hidden="1" customHeight="1" x14ac:dyDescent="0.4">
      <c r="A87" s="131">
        <v>40</v>
      </c>
      <c r="B87" s="133" t="s">
        <v>194</v>
      </c>
      <c r="C87" s="172">
        <v>55</v>
      </c>
      <c r="D87" s="172">
        <v>64800</v>
      </c>
      <c r="E87" s="172">
        <v>3</v>
      </c>
      <c r="F87" s="172">
        <v>4500</v>
      </c>
      <c r="G87" s="172">
        <v>55</v>
      </c>
      <c r="H87" s="172">
        <v>63600</v>
      </c>
    </row>
    <row r="88" spans="1:256" s="2" customFormat="1" ht="26.25" hidden="1" customHeight="1" x14ac:dyDescent="0.4">
      <c r="A88" s="131">
        <v>41</v>
      </c>
      <c r="B88" s="141" t="s">
        <v>161</v>
      </c>
      <c r="C88" s="172">
        <v>233</v>
      </c>
      <c r="D88" s="172">
        <v>45529</v>
      </c>
      <c r="E88" s="172">
        <v>62</v>
      </c>
      <c r="F88" s="172">
        <v>3871</v>
      </c>
      <c r="G88" s="172">
        <v>242</v>
      </c>
      <c r="H88" s="172">
        <v>48576</v>
      </c>
    </row>
    <row r="89" spans="1:256" s="2" customFormat="1" ht="26.25" hidden="1" customHeight="1" x14ac:dyDescent="0.4">
      <c r="A89" s="228">
        <v>42</v>
      </c>
      <c r="B89" s="141" t="s">
        <v>160</v>
      </c>
      <c r="C89" s="172">
        <v>857</v>
      </c>
      <c r="D89" s="172">
        <v>880063</v>
      </c>
      <c r="E89" s="172">
        <v>89</v>
      </c>
      <c r="F89" s="172">
        <v>109755</v>
      </c>
      <c r="G89" s="172">
        <v>939</v>
      </c>
      <c r="H89" s="172">
        <v>971076</v>
      </c>
      <c r="I89" s="270"/>
      <c r="J89" s="270"/>
    </row>
    <row r="90" spans="1:256" s="2" customFormat="1" ht="26.25" hidden="1" customHeight="1" x14ac:dyDescent="0.4">
      <c r="A90" s="131">
        <v>43</v>
      </c>
      <c r="B90" s="142" t="s">
        <v>214</v>
      </c>
      <c r="C90" s="172">
        <v>0</v>
      </c>
      <c r="D90" s="172">
        <v>0</v>
      </c>
      <c r="E90" s="172">
        <v>0</v>
      </c>
      <c r="F90" s="172">
        <v>0</v>
      </c>
      <c r="G90" s="172">
        <v>0</v>
      </c>
      <c r="H90" s="172">
        <v>0</v>
      </c>
    </row>
    <row r="91" spans="1:256" s="2" customFormat="1" ht="26.25" hidden="1" customHeight="1" x14ac:dyDescent="0.4">
      <c r="A91" s="131">
        <v>44</v>
      </c>
      <c r="B91" s="141" t="s">
        <v>156</v>
      </c>
      <c r="C91" s="172">
        <v>0</v>
      </c>
      <c r="D91" s="172">
        <v>0</v>
      </c>
      <c r="E91" s="172">
        <v>0</v>
      </c>
      <c r="F91" s="172">
        <v>0</v>
      </c>
      <c r="G91" s="172">
        <v>0</v>
      </c>
      <c r="H91" s="172">
        <v>0</v>
      </c>
    </row>
    <row r="92" spans="1:256" s="2" customFormat="1" ht="26.25" hidden="1" customHeight="1" x14ac:dyDescent="0.4">
      <c r="A92" s="228">
        <v>45</v>
      </c>
      <c r="B92" s="141" t="s">
        <v>177</v>
      </c>
      <c r="C92" s="172">
        <v>106</v>
      </c>
      <c r="D92" s="172">
        <v>68700</v>
      </c>
      <c r="E92" s="172">
        <v>3</v>
      </c>
      <c r="F92" s="172">
        <v>3400</v>
      </c>
      <c r="G92" s="172">
        <v>104</v>
      </c>
      <c r="H92" s="172">
        <v>69200</v>
      </c>
    </row>
    <row r="93" spans="1:256" s="2" customFormat="1" ht="26.25" hidden="1" customHeight="1" x14ac:dyDescent="0.4">
      <c r="A93" s="131">
        <v>46</v>
      </c>
      <c r="B93" s="141" t="s">
        <v>352</v>
      </c>
      <c r="C93" s="172">
        <v>1</v>
      </c>
      <c r="D93" s="172">
        <v>700</v>
      </c>
      <c r="E93" s="172">
        <v>0</v>
      </c>
      <c r="F93" s="172">
        <v>0</v>
      </c>
      <c r="G93" s="172">
        <v>1</v>
      </c>
      <c r="H93" s="172">
        <v>600</v>
      </c>
    </row>
    <row r="94" spans="1:256" s="2" customFormat="1" ht="26.25" hidden="1" customHeight="1" x14ac:dyDescent="0.4">
      <c r="A94" s="131">
        <v>47</v>
      </c>
      <c r="B94" s="141" t="s">
        <v>311</v>
      </c>
      <c r="C94" s="172">
        <v>0</v>
      </c>
      <c r="D94" s="172">
        <v>0</v>
      </c>
      <c r="E94" s="172">
        <v>0</v>
      </c>
      <c r="F94" s="172">
        <v>0</v>
      </c>
      <c r="G94" s="172">
        <v>0</v>
      </c>
      <c r="H94" s="172">
        <v>0</v>
      </c>
    </row>
    <row r="95" spans="1:256" s="38" customFormat="1" ht="26.25" hidden="1" customHeight="1" x14ac:dyDescent="0.4">
      <c r="A95" s="228">
        <v>48</v>
      </c>
      <c r="B95" s="141" t="s">
        <v>175</v>
      </c>
      <c r="C95" s="172">
        <v>0</v>
      </c>
      <c r="D95" s="172">
        <v>0</v>
      </c>
      <c r="E95" s="172">
        <v>0</v>
      </c>
      <c r="F95" s="172">
        <v>0</v>
      </c>
      <c r="G95" s="172">
        <v>0</v>
      </c>
      <c r="H95" s="172">
        <v>0</v>
      </c>
      <c r="K95" s="2"/>
    </row>
    <row r="96" spans="1:256" s="2" customFormat="1" ht="24.6" hidden="1" x14ac:dyDescent="0.4">
      <c r="A96" s="131"/>
      <c r="B96" s="789" t="s">
        <v>391</v>
      </c>
      <c r="C96" s="137">
        <f t="shared" ref="C96:H96" si="36">SUM(C82:C95)</f>
        <v>1560</v>
      </c>
      <c r="D96" s="137">
        <f t="shared" si="36"/>
        <v>1326781</v>
      </c>
      <c r="E96" s="137">
        <f t="shared" si="36"/>
        <v>189</v>
      </c>
      <c r="F96" s="137">
        <f t="shared" si="36"/>
        <v>152486</v>
      </c>
      <c r="G96" s="137">
        <f t="shared" si="36"/>
        <v>1660</v>
      </c>
      <c r="H96" s="137">
        <f t="shared" si="36"/>
        <v>1421552</v>
      </c>
    </row>
    <row r="97" spans="1:8" s="2" customFormat="1" ht="25.2" hidden="1" thickBot="1" x14ac:dyDescent="0.45">
      <c r="A97" s="228"/>
      <c r="B97" s="787" t="s">
        <v>157</v>
      </c>
      <c r="C97" s="137">
        <f t="shared" ref="C97:H97" si="37">C80+C81+C96</f>
        <v>5247</v>
      </c>
      <c r="D97" s="137">
        <f t="shared" si="37"/>
        <v>4776123</v>
      </c>
      <c r="E97" s="137">
        <f t="shared" si="37"/>
        <v>309</v>
      </c>
      <c r="F97" s="137">
        <f t="shared" si="37"/>
        <v>280469</v>
      </c>
      <c r="G97" s="137">
        <f t="shared" si="37"/>
        <v>5446</v>
      </c>
      <c r="H97" s="137">
        <f t="shared" si="37"/>
        <v>4958885</v>
      </c>
    </row>
    <row r="98" spans="1:8" s="2" customFormat="1" ht="24.6" hidden="1" x14ac:dyDescent="0.4">
      <c r="A98" s="252"/>
      <c r="B98" s="253"/>
      <c r="C98" s="137"/>
      <c r="D98" s="137"/>
      <c r="E98" s="137"/>
      <c r="F98" s="137"/>
      <c r="G98" s="137"/>
      <c r="H98" s="137"/>
    </row>
    <row r="99" spans="1:8" s="2" customFormat="1" ht="24.6" hidden="1" x14ac:dyDescent="0.4">
      <c r="A99" s="243">
        <v>1</v>
      </c>
      <c r="B99" s="254" t="s">
        <v>201</v>
      </c>
      <c r="C99" s="137">
        <v>45</v>
      </c>
      <c r="D99" s="137">
        <v>73550</v>
      </c>
      <c r="E99" s="137">
        <v>3</v>
      </c>
      <c r="F99" s="137">
        <v>4500</v>
      </c>
      <c r="G99" s="137">
        <v>48</v>
      </c>
      <c r="H99" s="137">
        <v>78050</v>
      </c>
    </row>
    <row r="100" spans="1:8" s="2" customFormat="1" ht="25.2" hidden="1" thickBot="1" x14ac:dyDescent="0.45">
      <c r="A100" s="244">
        <v>2</v>
      </c>
      <c r="B100" s="142" t="s">
        <v>277</v>
      </c>
      <c r="C100" s="838">
        <v>873</v>
      </c>
      <c r="D100" s="657">
        <v>1017000</v>
      </c>
      <c r="E100" s="656">
        <v>31</v>
      </c>
      <c r="F100" s="657">
        <v>20400</v>
      </c>
      <c r="G100" s="656">
        <v>904</v>
      </c>
      <c r="H100" s="657">
        <v>1037400</v>
      </c>
    </row>
    <row r="101" spans="1:8" s="2" customFormat="1" ht="24.6" hidden="1" x14ac:dyDescent="0.4">
      <c r="A101" s="233">
        <v>3</v>
      </c>
      <c r="B101" s="141" t="s">
        <v>282</v>
      </c>
      <c r="C101" s="137">
        <v>201</v>
      </c>
      <c r="D101" s="137">
        <v>50100</v>
      </c>
      <c r="E101" s="137">
        <v>0</v>
      </c>
      <c r="F101" s="137">
        <v>0</v>
      </c>
      <c r="G101" s="137">
        <v>201</v>
      </c>
      <c r="H101" s="137">
        <v>21100</v>
      </c>
    </row>
    <row r="102" spans="1:8" s="2" customFormat="1" ht="24.6" hidden="1" x14ac:dyDescent="0.4">
      <c r="A102" s="233">
        <v>4</v>
      </c>
      <c r="B102" s="241" t="s">
        <v>283</v>
      </c>
      <c r="C102" s="137">
        <v>50</v>
      </c>
      <c r="D102" s="137">
        <v>75000</v>
      </c>
      <c r="E102" s="137">
        <v>3</v>
      </c>
      <c r="F102" s="137">
        <v>5154</v>
      </c>
      <c r="G102" s="137">
        <v>53</v>
      </c>
      <c r="H102" s="137">
        <v>80900</v>
      </c>
    </row>
    <row r="103" spans="1:8" s="138" customFormat="1" ht="24.6" hidden="1" x14ac:dyDescent="0.4">
      <c r="A103" s="233">
        <v>5</v>
      </c>
      <c r="B103" s="141" t="s">
        <v>279</v>
      </c>
      <c r="C103" s="137">
        <v>61</v>
      </c>
      <c r="D103" s="137">
        <v>52964</v>
      </c>
      <c r="E103" s="137">
        <v>0</v>
      </c>
      <c r="F103" s="137">
        <v>0</v>
      </c>
      <c r="G103" s="137">
        <v>61</v>
      </c>
      <c r="H103" s="137">
        <v>52964</v>
      </c>
    </row>
    <row r="104" spans="1:8" s="2" customFormat="1" ht="24.6" hidden="1" x14ac:dyDescent="0.4">
      <c r="A104" s="231"/>
      <c r="B104" s="141" t="s">
        <v>152</v>
      </c>
      <c r="C104" s="137">
        <f>SUM(C99:C103)</f>
        <v>1230</v>
      </c>
      <c r="D104" s="137">
        <f t="shared" ref="D104:H104" si="38">SUM(D99:D103)</f>
        <v>1268614</v>
      </c>
      <c r="E104" s="137">
        <f t="shared" si="38"/>
        <v>37</v>
      </c>
      <c r="F104" s="137">
        <f t="shared" si="38"/>
        <v>30054</v>
      </c>
      <c r="G104" s="137">
        <f t="shared" si="38"/>
        <v>1267</v>
      </c>
      <c r="H104" s="137">
        <f t="shared" si="38"/>
        <v>1270414</v>
      </c>
    </row>
    <row r="105" spans="1:8" s="2" customFormat="1" ht="13.2" hidden="1" x14ac:dyDescent="0.25"/>
    <row r="106" spans="1:8" s="2" customFormat="1" ht="13.2" hidden="1" x14ac:dyDescent="0.25"/>
    <row r="107" spans="1:8" s="2" customFormat="1" ht="13.2" hidden="1" x14ac:dyDescent="0.25"/>
    <row r="108" spans="1:8" s="2" customFormat="1" ht="13.2" hidden="1" x14ac:dyDescent="0.25"/>
    <row r="109" spans="1:8" s="2" customFormat="1" ht="13.2" hidden="1" x14ac:dyDescent="0.25"/>
    <row r="110" spans="1:8" s="2" customFormat="1" ht="13.2" hidden="1" x14ac:dyDescent="0.25"/>
    <row r="111" spans="1:8" s="2" customFormat="1" ht="13.2" hidden="1" x14ac:dyDescent="0.25"/>
    <row r="112" spans="1:8" s="2" customFormat="1" ht="13.2" hidden="1" x14ac:dyDescent="0.25"/>
    <row r="113" spans="8:8" s="2" customFormat="1" ht="13.2" hidden="1" x14ac:dyDescent="0.25"/>
    <row r="114" spans="8:8" s="2" customFormat="1" ht="13.2" hidden="1" x14ac:dyDescent="0.25"/>
    <row r="115" spans="8:8" s="2" customFormat="1" ht="13.2" hidden="1" x14ac:dyDescent="0.25"/>
    <row r="116" spans="8:8" s="2" customFormat="1" ht="13.2" hidden="1" x14ac:dyDescent="0.25"/>
    <row r="117" spans="8:8" s="2" customFormat="1" ht="13.2" hidden="1" x14ac:dyDescent="0.25"/>
    <row r="118" spans="8:8" s="2" customFormat="1" ht="13.2" hidden="1" x14ac:dyDescent="0.25"/>
    <row r="119" spans="8:8" s="2" customFormat="1" ht="13.2" hidden="1" x14ac:dyDescent="0.25"/>
    <row r="120" spans="8:8" s="2" customFormat="1" ht="13.2" hidden="1" x14ac:dyDescent="0.25"/>
    <row r="121" spans="8:8" s="2" customFormat="1" ht="13.2" hidden="1" x14ac:dyDescent="0.25"/>
    <row r="122" spans="8:8" s="2" customFormat="1" ht="13.2" hidden="1" x14ac:dyDescent="0.25"/>
    <row r="123" spans="8:8" s="2" customFormat="1" ht="13.2" hidden="1" x14ac:dyDescent="0.25"/>
    <row r="124" spans="8:8" s="2" customFormat="1" ht="13.2" hidden="1" x14ac:dyDescent="0.25"/>
    <row r="125" spans="8:8" s="2" customFormat="1" ht="13.2" hidden="1" x14ac:dyDescent="0.25"/>
    <row r="126" spans="8:8" s="2" customFormat="1" ht="13.2" hidden="1" x14ac:dyDescent="0.25"/>
    <row r="127" spans="8:8" s="2" customFormat="1" ht="13.2" hidden="1" x14ac:dyDescent="0.25">
      <c r="H127" s="2" t="s">
        <v>225</v>
      </c>
    </row>
    <row r="128" spans="8:8" s="2" customFormat="1" ht="13.2" hidden="1" x14ac:dyDescent="0.25"/>
    <row r="129" spans="8:8" s="2" customFormat="1" ht="13.2" hidden="1" x14ac:dyDescent="0.25"/>
    <row r="130" spans="8:8" s="2" customFormat="1" ht="13.2" hidden="1" x14ac:dyDescent="0.25"/>
    <row r="131" spans="8:8" s="2" customFormat="1" ht="13.2" hidden="1" x14ac:dyDescent="0.25"/>
    <row r="132" spans="8:8" s="2" customFormat="1" ht="13.2" hidden="1" x14ac:dyDescent="0.25"/>
    <row r="133" spans="8:8" s="2" customFormat="1" ht="13.2" hidden="1" x14ac:dyDescent="0.25"/>
    <row r="136" spans="8:8" x14ac:dyDescent="0.25">
      <c r="H136" s="1" t="s">
        <v>223</v>
      </c>
    </row>
    <row r="137" spans="8:8" x14ac:dyDescent="0.25">
      <c r="H137" s="1" t="s">
        <v>223</v>
      </c>
    </row>
  </sheetData>
  <mergeCells count="4">
    <mergeCell ref="A1:H1"/>
    <mergeCell ref="A2:H2"/>
    <mergeCell ref="A3:H3"/>
    <mergeCell ref="A4:H4"/>
  </mergeCells>
  <phoneticPr fontId="0" type="noConversion"/>
  <printOptions horizontalCentered="1"/>
  <pageMargins left="0.75" right="0.5" top="0.75" bottom="0.75" header="0.3" footer="0.3"/>
  <pageSetup paperSize="9" scale="49" orientation="portrait" r:id="rId1"/>
  <headerFooter alignWithMargins="0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view="pageBreakPreview" zoomScale="60" zoomScaleNormal="55" workbookViewId="0">
      <pane ySplit="6" topLeftCell="A7" activePane="bottomLeft" state="frozen"/>
      <selection activeCell="E21" sqref="E21"/>
      <selection pane="bottomLeft" activeCell="F9" sqref="F9"/>
    </sheetView>
  </sheetViews>
  <sheetFormatPr defaultRowHeight="15" x14ac:dyDescent="0.25"/>
  <cols>
    <col min="2" max="2" width="49.90625" customWidth="1"/>
    <col min="3" max="3" width="8.36328125" customWidth="1"/>
    <col min="4" max="4" width="13.36328125" bestFit="1" customWidth="1"/>
    <col min="5" max="5" width="6.36328125" bestFit="1" customWidth="1"/>
    <col min="6" max="6" width="10.54296875" bestFit="1" customWidth="1"/>
    <col min="7" max="7" width="10.36328125" customWidth="1"/>
    <col min="8" max="8" width="13.81640625" customWidth="1"/>
    <col min="10" max="10" width="16.90625" bestFit="1" customWidth="1"/>
  </cols>
  <sheetData>
    <row r="1" spans="1:8" ht="24.6" x14ac:dyDescent="0.4">
      <c r="A1" s="1059" t="s">
        <v>394</v>
      </c>
      <c r="B1" s="1059"/>
      <c r="C1" s="1059"/>
      <c r="D1" s="1059"/>
      <c r="E1" s="1059"/>
      <c r="F1" s="1059"/>
      <c r="G1" s="1059"/>
      <c r="H1" s="1059"/>
    </row>
    <row r="2" spans="1:8" ht="24.6" x14ac:dyDescent="0.4">
      <c r="A2" s="1059" t="s">
        <v>368</v>
      </c>
      <c r="B2" s="1059"/>
      <c r="C2" s="1059"/>
      <c r="D2" s="1059"/>
      <c r="E2" s="1059"/>
      <c r="F2" s="1059"/>
      <c r="G2" s="1059"/>
      <c r="H2" s="1059"/>
    </row>
    <row r="3" spans="1:8" ht="24.6" x14ac:dyDescent="0.4">
      <c r="A3" s="1060" t="s">
        <v>98</v>
      </c>
      <c r="B3" s="1060"/>
      <c r="C3" s="1060"/>
      <c r="D3" s="1060"/>
      <c r="E3" s="1060"/>
      <c r="F3" s="1060"/>
      <c r="G3" s="1060"/>
      <c r="H3" s="1060"/>
    </row>
    <row r="4" spans="1:8" ht="25.2" thickBot="1" x14ac:dyDescent="0.45">
      <c r="A4" s="1060" t="s">
        <v>190</v>
      </c>
      <c r="B4" s="1060"/>
      <c r="C4" s="1060"/>
      <c r="D4" s="1060"/>
      <c r="E4" s="1060"/>
      <c r="F4" s="1060"/>
      <c r="G4" s="1060"/>
      <c r="H4" s="1060"/>
    </row>
    <row r="5" spans="1:8" ht="73.8" x14ac:dyDescent="0.25">
      <c r="A5" s="190" t="s">
        <v>55</v>
      </c>
      <c r="B5" s="257" t="s">
        <v>17</v>
      </c>
      <c r="C5" s="187" t="s">
        <v>351</v>
      </c>
      <c r="D5" s="186"/>
      <c r="E5" s="185" t="s">
        <v>56</v>
      </c>
      <c r="F5" s="185"/>
      <c r="G5" s="187" t="s">
        <v>366</v>
      </c>
      <c r="H5" s="186"/>
    </row>
    <row r="6" spans="1:8" ht="24.6" x14ac:dyDescent="0.4">
      <c r="A6" s="188"/>
      <c r="B6" s="188"/>
      <c r="C6" s="196" t="s">
        <v>11</v>
      </c>
      <c r="D6" s="196" t="s">
        <v>8</v>
      </c>
      <c r="E6" s="164" t="s">
        <v>11</v>
      </c>
      <c r="F6" s="164" t="s">
        <v>8</v>
      </c>
      <c r="G6" s="164" t="s">
        <v>11</v>
      </c>
      <c r="H6" s="164" t="s">
        <v>8</v>
      </c>
    </row>
    <row r="7" spans="1:8" s="307" customFormat="1" ht="24.6" x14ac:dyDescent="0.4">
      <c r="A7" s="201">
        <v>1</v>
      </c>
      <c r="B7" s="722" t="s">
        <v>232</v>
      </c>
      <c r="C7" s="635">
        <f t="shared" ref="C7:H7" si="0">C54+C57+C58+C59+C60+C61+C77</f>
        <v>100</v>
      </c>
      <c r="D7" s="777">
        <f t="shared" si="0"/>
        <v>40519</v>
      </c>
      <c r="E7" s="777">
        <f t="shared" si="0"/>
        <v>4</v>
      </c>
      <c r="F7" s="777">
        <f t="shared" si="0"/>
        <v>860</v>
      </c>
      <c r="G7" s="777">
        <f t="shared" si="0"/>
        <v>92</v>
      </c>
      <c r="H7" s="777">
        <f t="shared" si="0"/>
        <v>37510</v>
      </c>
    </row>
    <row r="8" spans="1:8" s="307" customFormat="1" ht="24.6" x14ac:dyDescent="0.4">
      <c r="A8" s="201">
        <v>2</v>
      </c>
      <c r="B8" s="202" t="s">
        <v>231</v>
      </c>
      <c r="C8" s="635">
        <f>C55</f>
        <v>2</v>
      </c>
      <c r="D8" s="635">
        <f>D55</f>
        <v>490</v>
      </c>
      <c r="E8" s="635">
        <f t="shared" ref="E8:F8" si="1">E55</f>
        <v>0</v>
      </c>
      <c r="F8" s="635">
        <f t="shared" si="1"/>
        <v>0</v>
      </c>
      <c r="G8" s="635">
        <f t="shared" ref="G8:H9" si="2">G55</f>
        <v>0</v>
      </c>
      <c r="H8" s="635">
        <f t="shared" si="2"/>
        <v>0</v>
      </c>
    </row>
    <row r="9" spans="1:8" s="307" customFormat="1" ht="24.6" x14ac:dyDescent="0.4">
      <c r="A9" s="201">
        <v>3</v>
      </c>
      <c r="B9" s="202" t="s">
        <v>257</v>
      </c>
      <c r="C9" s="635">
        <f>C56</f>
        <v>1</v>
      </c>
      <c r="D9" s="635">
        <f>D56</f>
        <v>316</v>
      </c>
      <c r="E9" s="635">
        <f t="shared" ref="E9:F9" si="3">E56</f>
        <v>0</v>
      </c>
      <c r="F9" s="635">
        <f t="shared" si="3"/>
        <v>0</v>
      </c>
      <c r="G9" s="635">
        <f t="shared" si="2"/>
        <v>1</v>
      </c>
      <c r="H9" s="635">
        <f t="shared" si="2"/>
        <v>326</v>
      </c>
    </row>
    <row r="10" spans="1:8" s="307" customFormat="1" ht="24.6" x14ac:dyDescent="0.4">
      <c r="A10" s="201">
        <v>4</v>
      </c>
      <c r="B10" s="202" t="s">
        <v>233</v>
      </c>
      <c r="C10" s="635">
        <f>C62</f>
        <v>5</v>
      </c>
      <c r="D10" s="635">
        <f>D62</f>
        <v>1755</v>
      </c>
      <c r="E10" s="635">
        <f t="shared" ref="E10:F10" si="4">E62</f>
        <v>1</v>
      </c>
      <c r="F10" s="635">
        <f t="shared" si="4"/>
        <v>120</v>
      </c>
      <c r="G10" s="635">
        <f>G62</f>
        <v>5</v>
      </c>
      <c r="H10" s="635">
        <f>H62</f>
        <v>1973</v>
      </c>
    </row>
    <row r="11" spans="1:8" s="307" customFormat="1" ht="24.6" x14ac:dyDescent="0.4">
      <c r="A11" s="201">
        <v>5</v>
      </c>
      <c r="B11" s="202" t="s">
        <v>234</v>
      </c>
      <c r="C11" s="635">
        <f>C63</f>
        <v>4</v>
      </c>
      <c r="D11" s="635">
        <f>D63</f>
        <v>553</v>
      </c>
      <c r="E11" s="635">
        <f t="shared" ref="E11:F11" si="5">E63</f>
        <v>0</v>
      </c>
      <c r="F11" s="635">
        <f t="shared" si="5"/>
        <v>0</v>
      </c>
      <c r="G11" s="635">
        <f>G63</f>
        <v>4</v>
      </c>
      <c r="H11" s="635">
        <f>H63</f>
        <v>570</v>
      </c>
    </row>
    <row r="12" spans="1:8" s="307" customFormat="1" ht="24.6" x14ac:dyDescent="0.4">
      <c r="A12" s="201">
        <v>6</v>
      </c>
      <c r="B12" s="202" t="s">
        <v>92</v>
      </c>
      <c r="C12" s="635">
        <f>SUM(C64:C66)</f>
        <v>27</v>
      </c>
      <c r="D12" s="635">
        <f>SUM(D64:D66)</f>
        <v>9766</v>
      </c>
      <c r="E12" s="635">
        <f t="shared" ref="E12:F12" si="6">SUM(E64:E66)</f>
        <v>1</v>
      </c>
      <c r="F12" s="635">
        <f t="shared" si="6"/>
        <v>480</v>
      </c>
      <c r="G12" s="635">
        <f>SUM(G64:G66)</f>
        <v>31</v>
      </c>
      <c r="H12" s="635">
        <f>SUM(H64:H66)</f>
        <v>10576</v>
      </c>
    </row>
    <row r="13" spans="1:8" s="307" customFormat="1" ht="24.6" x14ac:dyDescent="0.4">
      <c r="A13" s="201">
        <v>7</v>
      </c>
      <c r="B13" s="202" t="s">
        <v>258</v>
      </c>
      <c r="C13" s="635">
        <f t="shared" ref="C13:D16" si="7">C67</f>
        <v>10</v>
      </c>
      <c r="D13" s="635">
        <f t="shared" si="7"/>
        <v>2111</v>
      </c>
      <c r="E13" s="635">
        <f t="shared" ref="E13:F13" si="8">E67</f>
        <v>1</v>
      </c>
      <c r="F13" s="635">
        <f t="shared" si="8"/>
        <v>204</v>
      </c>
      <c r="G13" s="635">
        <f t="shared" ref="G13:H16" si="9">G67</f>
        <v>10</v>
      </c>
      <c r="H13" s="635">
        <f t="shared" si="9"/>
        <v>2191</v>
      </c>
    </row>
    <row r="14" spans="1:8" s="307" customFormat="1" ht="24.6" x14ac:dyDescent="0.4">
      <c r="A14" s="201">
        <v>8</v>
      </c>
      <c r="B14" s="202" t="s">
        <v>235</v>
      </c>
      <c r="C14" s="635">
        <f t="shared" si="7"/>
        <v>6</v>
      </c>
      <c r="D14" s="635">
        <f t="shared" si="7"/>
        <v>3200</v>
      </c>
      <c r="E14" s="635">
        <f t="shared" ref="E14:F14" si="10">E68</f>
        <v>2</v>
      </c>
      <c r="F14" s="635">
        <f t="shared" si="10"/>
        <v>100</v>
      </c>
      <c r="G14" s="635">
        <f t="shared" si="9"/>
        <v>8</v>
      </c>
      <c r="H14" s="635">
        <f t="shared" si="9"/>
        <v>2609</v>
      </c>
    </row>
    <row r="15" spans="1:8" s="307" customFormat="1" ht="24.6" x14ac:dyDescent="0.4">
      <c r="A15" s="201">
        <v>9</v>
      </c>
      <c r="B15" s="202" t="s">
        <v>236</v>
      </c>
      <c r="C15" s="635">
        <f t="shared" si="7"/>
        <v>0</v>
      </c>
      <c r="D15" s="635">
        <f t="shared" si="7"/>
        <v>0</v>
      </c>
      <c r="E15" s="635">
        <f t="shared" ref="E15:F15" si="11">E69</f>
        <v>0</v>
      </c>
      <c r="F15" s="635">
        <f t="shared" si="11"/>
        <v>0</v>
      </c>
      <c r="G15" s="635">
        <f t="shared" si="9"/>
        <v>0</v>
      </c>
      <c r="H15" s="635">
        <f t="shared" si="9"/>
        <v>0</v>
      </c>
    </row>
    <row r="16" spans="1:8" s="307" customFormat="1" ht="24.6" x14ac:dyDescent="0.4">
      <c r="A16" s="201">
        <v>10</v>
      </c>
      <c r="B16" s="202" t="s">
        <v>237</v>
      </c>
      <c r="C16" s="635">
        <f t="shared" si="7"/>
        <v>4</v>
      </c>
      <c r="D16" s="635">
        <f t="shared" si="7"/>
        <v>712</v>
      </c>
      <c r="E16" s="635">
        <f t="shared" ref="E16:F16" si="12">E70</f>
        <v>1</v>
      </c>
      <c r="F16" s="635">
        <f t="shared" si="12"/>
        <v>77</v>
      </c>
      <c r="G16" s="635">
        <f t="shared" si="9"/>
        <v>4</v>
      </c>
      <c r="H16" s="635">
        <f t="shared" si="9"/>
        <v>786</v>
      </c>
    </row>
    <row r="17" spans="1:8" s="307" customFormat="1" ht="24.6" x14ac:dyDescent="0.4">
      <c r="A17" s="201">
        <v>11</v>
      </c>
      <c r="B17" s="202" t="s">
        <v>238</v>
      </c>
      <c r="C17" s="635">
        <f t="shared" ref="C17:D22" si="13">C71</f>
        <v>3</v>
      </c>
      <c r="D17" s="635">
        <f t="shared" si="13"/>
        <v>1078</v>
      </c>
      <c r="E17" s="635">
        <f t="shared" ref="E17:F17" si="14">E71</f>
        <v>0</v>
      </c>
      <c r="F17" s="635">
        <f t="shared" si="14"/>
        <v>0</v>
      </c>
      <c r="G17" s="635">
        <f t="shared" ref="G17:H22" si="15">G71</f>
        <v>1</v>
      </c>
      <c r="H17" s="635">
        <f t="shared" si="15"/>
        <v>700</v>
      </c>
    </row>
    <row r="18" spans="1:8" s="307" customFormat="1" ht="24.6" x14ac:dyDescent="0.4">
      <c r="A18" s="201">
        <v>12</v>
      </c>
      <c r="B18" s="202" t="s">
        <v>239</v>
      </c>
      <c r="C18" s="635">
        <f t="shared" si="13"/>
        <v>17</v>
      </c>
      <c r="D18" s="635">
        <f t="shared" si="13"/>
        <v>5850</v>
      </c>
      <c r="E18" s="635">
        <f t="shared" ref="E18:F18" si="16">E72</f>
        <v>0</v>
      </c>
      <c r="F18" s="635">
        <f t="shared" si="16"/>
        <v>0</v>
      </c>
      <c r="G18" s="635">
        <f t="shared" si="15"/>
        <v>14</v>
      </c>
      <c r="H18" s="635">
        <f t="shared" si="15"/>
        <v>4312</v>
      </c>
    </row>
    <row r="19" spans="1:8" s="307" customFormat="1" ht="24.6" x14ac:dyDescent="0.4">
      <c r="A19" s="201">
        <v>13</v>
      </c>
      <c r="B19" s="202" t="s">
        <v>325</v>
      </c>
      <c r="C19" s="635">
        <f t="shared" si="13"/>
        <v>0</v>
      </c>
      <c r="D19" s="635">
        <f t="shared" si="13"/>
        <v>0</v>
      </c>
      <c r="E19" s="635">
        <f t="shared" ref="E19:F19" si="17">E73</f>
        <v>0</v>
      </c>
      <c r="F19" s="635">
        <f t="shared" si="17"/>
        <v>0</v>
      </c>
      <c r="G19" s="635">
        <f t="shared" si="15"/>
        <v>0</v>
      </c>
      <c r="H19" s="635">
        <f t="shared" si="15"/>
        <v>0</v>
      </c>
    </row>
    <row r="20" spans="1:8" s="307" customFormat="1" ht="24.6" x14ac:dyDescent="0.4">
      <c r="A20" s="201">
        <v>14</v>
      </c>
      <c r="B20" s="202" t="s">
        <v>240</v>
      </c>
      <c r="C20" s="635">
        <f t="shared" si="13"/>
        <v>5</v>
      </c>
      <c r="D20" s="635">
        <f t="shared" si="13"/>
        <v>1200</v>
      </c>
      <c r="E20" s="635">
        <f t="shared" ref="E20:F20" si="18">E74</f>
        <v>1</v>
      </c>
      <c r="F20" s="635">
        <f t="shared" si="18"/>
        <v>89</v>
      </c>
      <c r="G20" s="635">
        <f t="shared" si="15"/>
        <v>6</v>
      </c>
      <c r="H20" s="635">
        <f t="shared" si="15"/>
        <v>1300</v>
      </c>
    </row>
    <row r="21" spans="1:8" s="307" customFormat="1" ht="24.6" x14ac:dyDescent="0.4">
      <c r="A21" s="201">
        <v>15</v>
      </c>
      <c r="B21" s="202" t="s">
        <v>241</v>
      </c>
      <c r="C21" s="635">
        <f t="shared" si="13"/>
        <v>0</v>
      </c>
      <c r="D21" s="635">
        <f t="shared" si="13"/>
        <v>0</v>
      </c>
      <c r="E21" s="635">
        <f t="shared" ref="E21:F21" si="19">E75</f>
        <v>0</v>
      </c>
      <c r="F21" s="635">
        <f t="shared" si="19"/>
        <v>0</v>
      </c>
      <c r="G21" s="635">
        <f t="shared" si="15"/>
        <v>0</v>
      </c>
      <c r="H21" s="635">
        <f t="shared" si="15"/>
        <v>0</v>
      </c>
    </row>
    <row r="22" spans="1:8" s="307" customFormat="1" ht="24.6" x14ac:dyDescent="0.4">
      <c r="A22" s="201">
        <v>16</v>
      </c>
      <c r="B22" s="202" t="s">
        <v>242</v>
      </c>
      <c r="C22" s="635">
        <f t="shared" si="13"/>
        <v>3</v>
      </c>
      <c r="D22" s="635">
        <f t="shared" si="13"/>
        <v>373</v>
      </c>
      <c r="E22" s="635">
        <f t="shared" ref="E22:F22" si="20">E76</f>
        <v>0</v>
      </c>
      <c r="F22" s="635">
        <f t="shared" si="20"/>
        <v>0</v>
      </c>
      <c r="G22" s="635">
        <f t="shared" si="15"/>
        <v>3</v>
      </c>
      <c r="H22" s="635">
        <f t="shared" si="15"/>
        <v>409</v>
      </c>
    </row>
    <row r="23" spans="1:8" s="307" customFormat="1" ht="24.6" x14ac:dyDescent="0.4">
      <c r="A23" s="201"/>
      <c r="B23" s="203" t="s">
        <v>259</v>
      </c>
      <c r="C23" s="635">
        <f t="shared" ref="C23:H23" si="21">SUM(C7:C22)</f>
        <v>187</v>
      </c>
      <c r="D23" s="635">
        <f t="shared" si="21"/>
        <v>67923</v>
      </c>
      <c r="E23" s="635">
        <f t="shared" si="21"/>
        <v>11</v>
      </c>
      <c r="F23" s="635">
        <f t="shared" si="21"/>
        <v>1930</v>
      </c>
      <c r="G23" s="635">
        <f t="shared" si="21"/>
        <v>179</v>
      </c>
      <c r="H23" s="635">
        <f t="shared" si="21"/>
        <v>63262</v>
      </c>
    </row>
    <row r="24" spans="1:8" s="307" customFormat="1" ht="24.6" x14ac:dyDescent="0.4">
      <c r="A24" s="201"/>
      <c r="B24" s="202"/>
      <c r="C24" s="635"/>
      <c r="D24" s="635"/>
      <c r="E24" s="635"/>
      <c r="F24" s="635"/>
      <c r="G24" s="635"/>
      <c r="H24" s="635"/>
    </row>
    <row r="25" spans="1:8" s="307" customFormat="1" ht="24.6" x14ac:dyDescent="0.4">
      <c r="A25" s="201">
        <v>17</v>
      </c>
      <c r="B25" s="203" t="s">
        <v>260</v>
      </c>
      <c r="C25" s="635">
        <f>C79</f>
        <v>54</v>
      </c>
      <c r="D25" s="635">
        <f t="shared" ref="D25:H25" si="22">D79</f>
        <v>23850</v>
      </c>
      <c r="E25" s="635">
        <f t="shared" si="22"/>
        <v>10</v>
      </c>
      <c r="F25" s="635">
        <f t="shared" si="22"/>
        <v>4409</v>
      </c>
      <c r="G25" s="635">
        <f t="shared" si="22"/>
        <v>60</v>
      </c>
      <c r="H25" s="635">
        <f t="shared" si="22"/>
        <v>26150</v>
      </c>
    </row>
    <row r="26" spans="1:8" s="307" customFormat="1" ht="24.6" x14ac:dyDescent="0.4">
      <c r="A26" s="201"/>
      <c r="B26" s="202"/>
      <c r="C26" s="635"/>
      <c r="D26" s="635"/>
      <c r="E26" s="635"/>
      <c r="F26" s="635"/>
      <c r="G26" s="635"/>
      <c r="H26" s="635"/>
    </row>
    <row r="27" spans="1:8" s="307" customFormat="1" ht="24.6" x14ac:dyDescent="0.4">
      <c r="A27" s="201">
        <v>18</v>
      </c>
      <c r="B27" s="202" t="s">
        <v>244</v>
      </c>
      <c r="C27" s="635">
        <f>C82</f>
        <v>0</v>
      </c>
      <c r="D27" s="780">
        <f t="shared" ref="D27:H28" si="23">D82</f>
        <v>0</v>
      </c>
      <c r="E27" s="780">
        <f t="shared" si="23"/>
        <v>0</v>
      </c>
      <c r="F27" s="780">
        <f t="shared" si="23"/>
        <v>0</v>
      </c>
      <c r="G27" s="780">
        <f t="shared" si="23"/>
        <v>0</v>
      </c>
      <c r="H27" s="780">
        <f t="shared" si="23"/>
        <v>0</v>
      </c>
    </row>
    <row r="28" spans="1:8" s="307" customFormat="1" ht="24.6" x14ac:dyDescent="0.4">
      <c r="A28" s="201">
        <v>19</v>
      </c>
      <c r="B28" s="202" t="s">
        <v>254</v>
      </c>
      <c r="C28" s="780">
        <f>C83</f>
        <v>18</v>
      </c>
      <c r="D28" s="780">
        <f t="shared" si="23"/>
        <v>5426</v>
      </c>
      <c r="E28" s="780">
        <f t="shared" si="23"/>
        <v>0</v>
      </c>
      <c r="F28" s="780">
        <f t="shared" si="23"/>
        <v>0</v>
      </c>
      <c r="G28" s="780">
        <f t="shared" si="23"/>
        <v>18</v>
      </c>
      <c r="H28" s="780">
        <f t="shared" si="23"/>
        <v>5282</v>
      </c>
    </row>
    <row r="29" spans="1:8" s="307" customFormat="1" ht="24.6" x14ac:dyDescent="0.4">
      <c r="A29" s="201">
        <v>20</v>
      </c>
      <c r="B29" s="202" t="s">
        <v>245</v>
      </c>
      <c r="C29" s="635">
        <f>C85</f>
        <v>0</v>
      </c>
      <c r="D29" s="635">
        <f t="shared" ref="D29:H29" si="24">D85</f>
        <v>0</v>
      </c>
      <c r="E29" s="635">
        <f t="shared" si="24"/>
        <v>0</v>
      </c>
      <c r="F29" s="635">
        <f t="shared" si="24"/>
        <v>0</v>
      </c>
      <c r="G29" s="635">
        <f t="shared" si="24"/>
        <v>0</v>
      </c>
      <c r="H29" s="635">
        <f t="shared" si="24"/>
        <v>0</v>
      </c>
    </row>
    <row r="30" spans="1:8" s="307" customFormat="1" ht="24.6" x14ac:dyDescent="0.4">
      <c r="A30" s="201">
        <v>21</v>
      </c>
      <c r="B30" s="202" t="s">
        <v>246</v>
      </c>
      <c r="C30" s="635">
        <f>C90</f>
        <v>0</v>
      </c>
      <c r="D30" s="635">
        <f t="shared" ref="D30:H30" si="25">D90</f>
        <v>0</v>
      </c>
      <c r="E30" s="635">
        <f t="shared" si="25"/>
        <v>0</v>
      </c>
      <c r="F30" s="635">
        <f t="shared" si="25"/>
        <v>0</v>
      </c>
      <c r="G30" s="635">
        <f t="shared" si="25"/>
        <v>0</v>
      </c>
      <c r="H30" s="635">
        <f t="shared" si="25"/>
        <v>0</v>
      </c>
    </row>
    <row r="31" spans="1:8" s="307" customFormat="1" ht="24.6" x14ac:dyDescent="0.4">
      <c r="A31" s="201">
        <v>22</v>
      </c>
      <c r="B31" s="202" t="s">
        <v>248</v>
      </c>
      <c r="C31" s="635">
        <f>C84</f>
        <v>1</v>
      </c>
      <c r="D31" s="635">
        <f t="shared" ref="D31:H31" si="26">D84</f>
        <v>241</v>
      </c>
      <c r="E31" s="635">
        <f t="shared" si="26"/>
        <v>0</v>
      </c>
      <c r="F31" s="635">
        <f t="shared" si="26"/>
        <v>0</v>
      </c>
      <c r="G31" s="635">
        <f t="shared" si="26"/>
        <v>1</v>
      </c>
      <c r="H31" s="635">
        <f t="shared" si="26"/>
        <v>226</v>
      </c>
    </row>
    <row r="32" spans="1:8" s="307" customFormat="1" ht="24.6" x14ac:dyDescent="0.4">
      <c r="A32" s="201">
        <v>23</v>
      </c>
      <c r="B32" s="202" t="s">
        <v>390</v>
      </c>
      <c r="C32" s="635">
        <f>C91</f>
        <v>0</v>
      </c>
      <c r="D32" s="635">
        <f t="shared" ref="D32:H32" si="27">D91</f>
        <v>0</v>
      </c>
      <c r="E32" s="635">
        <f t="shared" si="27"/>
        <v>0</v>
      </c>
      <c r="F32" s="635">
        <f t="shared" si="27"/>
        <v>0</v>
      </c>
      <c r="G32" s="635">
        <f t="shared" si="27"/>
        <v>0</v>
      </c>
      <c r="H32" s="635">
        <f t="shared" si="27"/>
        <v>0</v>
      </c>
    </row>
    <row r="33" spans="1:8" s="307" customFormat="1" ht="24.6" x14ac:dyDescent="0.4">
      <c r="A33" s="201">
        <v>24</v>
      </c>
      <c r="B33" s="202" t="s">
        <v>250</v>
      </c>
      <c r="C33" s="635">
        <f>SUM(C80:C81)</f>
        <v>0</v>
      </c>
      <c r="D33" s="635">
        <f t="shared" ref="D33:H33" si="28">SUM(D80:D81)</f>
        <v>0</v>
      </c>
      <c r="E33" s="635">
        <f t="shared" si="28"/>
        <v>0</v>
      </c>
      <c r="F33" s="635">
        <f t="shared" si="28"/>
        <v>0</v>
      </c>
      <c r="G33" s="635">
        <f t="shared" si="28"/>
        <v>0</v>
      </c>
      <c r="H33" s="635">
        <f t="shared" si="28"/>
        <v>0</v>
      </c>
    </row>
    <row r="34" spans="1:8" s="307" customFormat="1" ht="24.6" x14ac:dyDescent="0.4">
      <c r="A34" s="201">
        <v>25</v>
      </c>
      <c r="B34" s="202" t="s">
        <v>251</v>
      </c>
      <c r="C34" s="635">
        <f>C87</f>
        <v>0</v>
      </c>
      <c r="D34" s="635">
        <f t="shared" ref="D34:H34" si="29">D87</f>
        <v>0</v>
      </c>
      <c r="E34" s="635">
        <f t="shared" si="29"/>
        <v>0</v>
      </c>
      <c r="F34" s="635">
        <f t="shared" si="29"/>
        <v>0</v>
      </c>
      <c r="G34" s="635">
        <f t="shared" si="29"/>
        <v>0</v>
      </c>
      <c r="H34" s="635">
        <f t="shared" si="29"/>
        <v>0</v>
      </c>
    </row>
    <row r="35" spans="1:8" s="307" customFormat="1" ht="24.6" x14ac:dyDescent="0.4">
      <c r="A35" s="201">
        <v>26</v>
      </c>
      <c r="B35" s="202" t="s">
        <v>252</v>
      </c>
      <c r="C35" s="635">
        <f>C88</f>
        <v>0</v>
      </c>
      <c r="D35" s="635">
        <f t="shared" ref="D35:H35" si="30">D88</f>
        <v>0</v>
      </c>
      <c r="E35" s="635">
        <f t="shared" si="30"/>
        <v>0</v>
      </c>
      <c r="F35" s="635">
        <f t="shared" si="30"/>
        <v>0</v>
      </c>
      <c r="G35" s="635">
        <f t="shared" si="30"/>
        <v>0</v>
      </c>
      <c r="H35" s="635">
        <f t="shared" si="30"/>
        <v>0</v>
      </c>
    </row>
    <row r="36" spans="1:8" s="573" customFormat="1" ht="24.6" x14ac:dyDescent="0.4">
      <c r="A36" s="201">
        <v>27</v>
      </c>
      <c r="B36" s="454" t="s">
        <v>253</v>
      </c>
      <c r="C36" s="533">
        <f>C86</f>
        <v>10</v>
      </c>
      <c r="D36" s="533">
        <f t="shared" ref="D36:H36" si="31">D86</f>
        <v>3116</v>
      </c>
      <c r="E36" s="533">
        <f t="shared" si="31"/>
        <v>1</v>
      </c>
      <c r="F36" s="533">
        <f t="shared" si="31"/>
        <v>43</v>
      </c>
      <c r="G36" s="533">
        <f t="shared" si="31"/>
        <v>11</v>
      </c>
      <c r="H36" s="533">
        <f t="shared" si="31"/>
        <v>3256</v>
      </c>
    </row>
    <row r="37" spans="1:8" s="307" customFormat="1" ht="24.6" x14ac:dyDescent="0.4">
      <c r="A37" s="201">
        <v>28</v>
      </c>
      <c r="B37" s="202" t="s">
        <v>255</v>
      </c>
      <c r="C37" s="635">
        <f>C89</f>
        <v>0</v>
      </c>
      <c r="D37" s="780">
        <f t="shared" ref="D37:H37" si="32">D89</f>
        <v>0</v>
      </c>
      <c r="E37" s="780">
        <f t="shared" si="32"/>
        <v>0</v>
      </c>
      <c r="F37" s="780">
        <f t="shared" si="32"/>
        <v>0</v>
      </c>
      <c r="G37" s="780">
        <f t="shared" si="32"/>
        <v>0</v>
      </c>
      <c r="H37" s="780">
        <f t="shared" si="32"/>
        <v>0</v>
      </c>
    </row>
    <row r="38" spans="1:8" s="307" customFormat="1" ht="24.6" x14ac:dyDescent="0.4">
      <c r="A38" s="201">
        <v>29</v>
      </c>
      <c r="B38" s="202" t="s">
        <v>310</v>
      </c>
      <c r="C38" s="635">
        <f>C92</f>
        <v>0</v>
      </c>
      <c r="D38" s="635">
        <f t="shared" ref="D38:H38" si="33">D92</f>
        <v>0</v>
      </c>
      <c r="E38" s="635">
        <f t="shared" si="33"/>
        <v>0</v>
      </c>
      <c r="F38" s="635">
        <f t="shared" si="33"/>
        <v>0</v>
      </c>
      <c r="G38" s="635">
        <f t="shared" si="33"/>
        <v>0</v>
      </c>
      <c r="H38" s="635">
        <f t="shared" si="33"/>
        <v>0</v>
      </c>
    </row>
    <row r="39" spans="1:8" s="307" customFormat="1" ht="24.6" x14ac:dyDescent="0.4">
      <c r="A39" s="201">
        <v>30</v>
      </c>
      <c r="B39" s="202" t="s">
        <v>256</v>
      </c>
      <c r="C39" s="635">
        <f>C93</f>
        <v>0</v>
      </c>
      <c r="D39" s="635">
        <f t="shared" ref="D39:H39" si="34">D93</f>
        <v>0</v>
      </c>
      <c r="E39" s="635">
        <f t="shared" si="34"/>
        <v>0</v>
      </c>
      <c r="F39" s="635">
        <f t="shared" si="34"/>
        <v>0</v>
      </c>
      <c r="G39" s="635">
        <f t="shared" si="34"/>
        <v>0</v>
      </c>
      <c r="H39" s="635">
        <f t="shared" si="34"/>
        <v>0</v>
      </c>
    </row>
    <row r="40" spans="1:8" s="307" customFormat="1" ht="24.6" x14ac:dyDescent="0.4">
      <c r="A40" s="201"/>
      <c r="B40" s="203" t="s">
        <v>261</v>
      </c>
      <c r="C40" s="635">
        <f t="shared" ref="C40:H40" si="35">SUM(C27:C39)</f>
        <v>29</v>
      </c>
      <c r="D40" s="635">
        <f t="shared" si="35"/>
        <v>8783</v>
      </c>
      <c r="E40" s="635">
        <f t="shared" si="35"/>
        <v>1</v>
      </c>
      <c r="F40" s="635">
        <f t="shared" si="35"/>
        <v>43</v>
      </c>
      <c r="G40" s="635">
        <f t="shared" si="35"/>
        <v>30</v>
      </c>
      <c r="H40" s="635">
        <f t="shared" si="35"/>
        <v>8764</v>
      </c>
    </row>
    <row r="41" spans="1:8" s="307" customFormat="1" ht="24.6" x14ac:dyDescent="0.4">
      <c r="A41" s="201"/>
      <c r="B41" s="201" t="s">
        <v>157</v>
      </c>
      <c r="C41" s="635">
        <f t="shared" ref="C41:H41" si="36">C23+C25+C40</f>
        <v>270</v>
      </c>
      <c r="D41" s="635">
        <f>D23+D25+D40</f>
        <v>100556</v>
      </c>
      <c r="E41" s="635">
        <f t="shared" si="36"/>
        <v>22</v>
      </c>
      <c r="F41" s="635">
        <f t="shared" si="36"/>
        <v>6382</v>
      </c>
      <c r="G41" s="635">
        <f t="shared" si="36"/>
        <v>269</v>
      </c>
      <c r="H41" s="635">
        <f t="shared" si="36"/>
        <v>98176</v>
      </c>
    </row>
    <row r="42" spans="1:8" s="307" customFormat="1" ht="24.6" hidden="1" x14ac:dyDescent="0.4">
      <c r="A42" s="353"/>
      <c r="B42" s="353"/>
      <c r="C42" s="305"/>
      <c r="D42" s="305"/>
      <c r="E42" s="305"/>
      <c r="F42" s="305"/>
      <c r="G42" s="305"/>
      <c r="H42" s="305"/>
    </row>
    <row r="43" spans="1:8" s="277" customFormat="1" ht="24.6" hidden="1" x14ac:dyDescent="0.4">
      <c r="A43" s="275"/>
      <c r="B43" s="275"/>
      <c r="C43" s="276"/>
      <c r="D43" s="276"/>
      <c r="E43" s="276"/>
      <c r="F43" s="276"/>
      <c r="G43" s="276"/>
      <c r="H43" s="276"/>
    </row>
    <row r="44" spans="1:8" s="307" customFormat="1" ht="24.6" hidden="1" x14ac:dyDescent="0.4">
      <c r="A44" s="272">
        <v>1</v>
      </c>
      <c r="B44" s="782" t="s">
        <v>372</v>
      </c>
      <c r="C44" s="137"/>
      <c r="D44" s="137"/>
      <c r="E44" s="137"/>
      <c r="F44" s="137"/>
      <c r="G44" s="137"/>
      <c r="H44" s="137"/>
    </row>
    <row r="45" spans="1:8" s="307" customFormat="1" ht="24.6" hidden="1" x14ac:dyDescent="0.4">
      <c r="A45" s="271">
        <v>2</v>
      </c>
      <c r="B45" s="782" t="s">
        <v>373</v>
      </c>
      <c r="C45" s="137"/>
      <c r="D45" s="137"/>
      <c r="E45" s="137">
        <v>0</v>
      </c>
      <c r="F45" s="137">
        <v>0</v>
      </c>
      <c r="G45" s="137"/>
      <c r="H45" s="137"/>
    </row>
    <row r="46" spans="1:8" s="307" customFormat="1" ht="24.6" hidden="1" x14ac:dyDescent="0.4">
      <c r="A46" s="271">
        <v>3</v>
      </c>
      <c r="B46" s="782" t="s">
        <v>374</v>
      </c>
      <c r="C46" s="137"/>
      <c r="D46" s="137"/>
      <c r="E46" s="137"/>
      <c r="F46" s="137"/>
      <c r="G46" s="137"/>
      <c r="H46" s="137"/>
    </row>
    <row r="47" spans="1:8" s="307" customFormat="1" ht="24.6" hidden="1" x14ac:dyDescent="0.4">
      <c r="A47" s="271">
        <v>4</v>
      </c>
      <c r="B47" s="782" t="s">
        <v>375</v>
      </c>
      <c r="C47" s="137"/>
      <c r="D47" s="137"/>
      <c r="E47" s="137"/>
      <c r="F47" s="137"/>
      <c r="G47" s="137"/>
      <c r="H47" s="137"/>
    </row>
    <row r="48" spans="1:8" s="307" customFormat="1" ht="24.6" hidden="1" x14ac:dyDescent="0.4">
      <c r="A48" s="271">
        <v>5</v>
      </c>
      <c r="B48" s="782" t="s">
        <v>376</v>
      </c>
      <c r="C48" s="137"/>
      <c r="D48" s="137"/>
      <c r="E48" s="137"/>
      <c r="F48" s="137"/>
      <c r="G48" s="137"/>
      <c r="H48" s="137"/>
    </row>
    <row r="49" spans="1:10" s="307" customFormat="1" ht="24.6" hidden="1" x14ac:dyDescent="0.4">
      <c r="A49" s="271">
        <v>6</v>
      </c>
      <c r="B49" s="782" t="s">
        <v>377</v>
      </c>
      <c r="C49" s="137"/>
      <c r="D49" s="137"/>
      <c r="E49" s="137"/>
      <c r="F49" s="137"/>
      <c r="G49" s="137"/>
      <c r="H49" s="137"/>
    </row>
    <row r="50" spans="1:10" s="307" customFormat="1" ht="24.6" hidden="1" x14ac:dyDescent="0.4">
      <c r="A50" s="271">
        <v>7</v>
      </c>
      <c r="B50" s="782" t="s">
        <v>378</v>
      </c>
      <c r="C50" s="137"/>
      <c r="D50" s="137"/>
      <c r="E50" s="137"/>
      <c r="F50" s="137"/>
      <c r="G50" s="137"/>
      <c r="H50" s="137"/>
    </row>
    <row r="51" spans="1:10" s="307" customFormat="1" ht="24.6" hidden="1" x14ac:dyDescent="0.4">
      <c r="A51" s="271">
        <v>8</v>
      </c>
      <c r="B51" s="782" t="s">
        <v>379</v>
      </c>
      <c r="C51" s="137"/>
      <c r="D51" s="137"/>
      <c r="E51" s="137"/>
      <c r="F51" s="137"/>
      <c r="G51" s="137"/>
      <c r="H51" s="137"/>
    </row>
    <row r="52" spans="1:10" s="307" customFormat="1" ht="24.6" hidden="1" x14ac:dyDescent="0.4">
      <c r="A52" s="271">
        <v>9</v>
      </c>
      <c r="B52" s="782" t="s">
        <v>380</v>
      </c>
      <c r="C52" s="137"/>
      <c r="D52" s="137"/>
      <c r="E52" s="137"/>
      <c r="F52" s="137"/>
      <c r="G52" s="137"/>
      <c r="H52" s="137"/>
    </row>
    <row r="53" spans="1:10" s="307" customFormat="1" ht="24.6" hidden="1" x14ac:dyDescent="0.4">
      <c r="A53" s="271">
        <v>10</v>
      </c>
      <c r="B53" s="782" t="s">
        <v>381</v>
      </c>
      <c r="C53" s="137"/>
      <c r="D53" s="137"/>
      <c r="E53" s="137"/>
      <c r="F53" s="137"/>
      <c r="G53" s="137"/>
      <c r="H53" s="137"/>
    </row>
    <row r="54" spans="1:10" s="307" customFormat="1" ht="24.6" hidden="1" x14ac:dyDescent="0.4">
      <c r="A54" s="452" t="s">
        <v>200</v>
      </c>
      <c r="B54" s="453"/>
      <c r="C54" s="137">
        <v>68</v>
      </c>
      <c r="D54" s="137">
        <v>17455</v>
      </c>
      <c r="E54" s="137">
        <v>2</v>
      </c>
      <c r="F54" s="137">
        <v>501</v>
      </c>
      <c r="G54" s="137">
        <v>62</v>
      </c>
      <c r="H54" s="137">
        <v>17410</v>
      </c>
    </row>
    <row r="55" spans="1:10" s="270" customFormat="1" ht="24.6" hidden="1" x14ac:dyDescent="0.4">
      <c r="A55" s="278">
        <v>11</v>
      </c>
      <c r="B55" s="279" t="s">
        <v>143</v>
      </c>
      <c r="C55" s="137">
        <v>2</v>
      </c>
      <c r="D55" s="137">
        <v>490</v>
      </c>
      <c r="E55" s="137">
        <v>0</v>
      </c>
      <c r="F55" s="137">
        <v>0</v>
      </c>
      <c r="G55" s="137">
        <v>0</v>
      </c>
      <c r="H55" s="137">
        <v>0</v>
      </c>
    </row>
    <row r="56" spans="1:10" s="307" customFormat="1" ht="24.6" hidden="1" x14ac:dyDescent="0.4">
      <c r="A56" s="278">
        <v>12</v>
      </c>
      <c r="B56" s="279" t="s">
        <v>144</v>
      </c>
      <c r="C56" s="137">
        <v>1</v>
      </c>
      <c r="D56" s="137">
        <v>316</v>
      </c>
      <c r="E56" s="137">
        <v>0</v>
      </c>
      <c r="F56" s="137">
        <v>0</v>
      </c>
      <c r="G56" s="137">
        <v>1</v>
      </c>
      <c r="H56" s="137">
        <v>326</v>
      </c>
    </row>
    <row r="57" spans="1:10" s="270" customFormat="1" ht="24.6" hidden="1" x14ac:dyDescent="0.4">
      <c r="A57" s="287">
        <v>13</v>
      </c>
      <c r="B57" s="279" t="s">
        <v>196</v>
      </c>
      <c r="C57" s="137">
        <v>0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</row>
    <row r="58" spans="1:10" s="270" customFormat="1" ht="24.6" hidden="1" x14ac:dyDescent="0.4">
      <c r="A58" s="271">
        <v>14</v>
      </c>
      <c r="B58" s="268" t="s">
        <v>142</v>
      </c>
      <c r="C58" s="137">
        <v>0</v>
      </c>
      <c r="D58" s="137">
        <v>0</v>
      </c>
      <c r="E58" s="137">
        <v>1</v>
      </c>
      <c r="F58" s="137">
        <v>182</v>
      </c>
      <c r="G58" s="137">
        <v>1</v>
      </c>
      <c r="H58" s="137">
        <v>182</v>
      </c>
      <c r="J58" s="334"/>
    </row>
    <row r="59" spans="1:10" s="270" customFormat="1" ht="24.6" hidden="1" x14ac:dyDescent="0.4">
      <c r="A59" s="278">
        <v>15</v>
      </c>
      <c r="B59" s="268" t="s">
        <v>304</v>
      </c>
      <c r="C59" s="137">
        <v>0</v>
      </c>
      <c r="D59" s="137">
        <v>0</v>
      </c>
      <c r="E59" s="137">
        <v>1</v>
      </c>
      <c r="F59" s="137">
        <v>177</v>
      </c>
      <c r="G59" s="137">
        <v>1</v>
      </c>
      <c r="H59" s="137">
        <v>177</v>
      </c>
      <c r="I59" s="704"/>
      <c r="J59" s="334"/>
    </row>
    <row r="60" spans="1:10" s="270" customFormat="1" ht="24.6" hidden="1" x14ac:dyDescent="0.4">
      <c r="A60" s="278">
        <v>16</v>
      </c>
      <c r="B60" s="268" t="s">
        <v>227</v>
      </c>
      <c r="C60" s="137">
        <v>2</v>
      </c>
      <c r="D60" s="137">
        <v>958</v>
      </c>
      <c r="E60" s="137">
        <v>0</v>
      </c>
      <c r="F60" s="137">
        <v>0</v>
      </c>
      <c r="G60" s="137">
        <v>1</v>
      </c>
      <c r="H60" s="137">
        <v>463</v>
      </c>
      <c r="J60" s="334"/>
    </row>
    <row r="61" spans="1:10" s="307" customFormat="1" ht="24.6" hidden="1" x14ac:dyDescent="0.4">
      <c r="A61" s="287">
        <v>17</v>
      </c>
      <c r="B61" s="279" t="s">
        <v>213</v>
      </c>
      <c r="C61" s="137">
        <v>20</v>
      </c>
      <c r="D61" s="137">
        <v>15434</v>
      </c>
      <c r="E61" s="137">
        <v>0</v>
      </c>
      <c r="F61" s="137">
        <v>0</v>
      </c>
      <c r="G61" s="137">
        <v>17</v>
      </c>
      <c r="H61" s="137">
        <v>14300</v>
      </c>
      <c r="J61" s="574"/>
    </row>
    <row r="62" spans="1:10" s="270" customFormat="1" ht="24.6" hidden="1" x14ac:dyDescent="0.4">
      <c r="A62" s="271">
        <v>18</v>
      </c>
      <c r="B62" s="268" t="s">
        <v>229</v>
      </c>
      <c r="C62" s="137">
        <v>5</v>
      </c>
      <c r="D62" s="137">
        <v>1755</v>
      </c>
      <c r="E62" s="137">
        <v>1</v>
      </c>
      <c r="F62" s="137">
        <v>120</v>
      </c>
      <c r="G62" s="137">
        <v>5</v>
      </c>
      <c r="H62" s="137">
        <v>1973</v>
      </c>
      <c r="J62" s="334"/>
    </row>
    <row r="63" spans="1:10" s="449" customFormat="1" ht="24.6" hidden="1" x14ac:dyDescent="0.4">
      <c r="A63" s="278">
        <v>19</v>
      </c>
      <c r="B63" s="274" t="s">
        <v>228</v>
      </c>
      <c r="C63" s="137">
        <v>4</v>
      </c>
      <c r="D63" s="137">
        <v>553</v>
      </c>
      <c r="E63" s="137">
        <v>0</v>
      </c>
      <c r="F63" s="137">
        <v>0</v>
      </c>
      <c r="G63" s="137">
        <v>4</v>
      </c>
      <c r="H63" s="137">
        <v>570</v>
      </c>
      <c r="J63" s="576"/>
    </row>
    <row r="64" spans="1:10" s="307" customFormat="1" ht="24.6" hidden="1" x14ac:dyDescent="0.4">
      <c r="A64" s="278">
        <v>20</v>
      </c>
      <c r="B64" s="268" t="s">
        <v>97</v>
      </c>
      <c r="C64" s="137">
        <v>9</v>
      </c>
      <c r="D64" s="137">
        <v>2696</v>
      </c>
      <c r="E64" s="137">
        <v>0</v>
      </c>
      <c r="F64" s="137">
        <v>0</v>
      </c>
      <c r="G64" s="137">
        <v>9</v>
      </c>
      <c r="H64" s="137">
        <v>2692</v>
      </c>
      <c r="I64" s="575"/>
      <c r="J64" s="574"/>
    </row>
    <row r="65" spans="1:15" s="307" customFormat="1" ht="24.6" hidden="1" x14ac:dyDescent="0.4">
      <c r="A65" s="287">
        <v>21</v>
      </c>
      <c r="B65" s="279" t="s">
        <v>179</v>
      </c>
      <c r="C65" s="137">
        <v>0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</row>
    <row r="66" spans="1:15" s="307" customFormat="1" ht="24.6" hidden="1" x14ac:dyDescent="0.4">
      <c r="A66" s="271">
        <v>22</v>
      </c>
      <c r="B66" s="279" t="s">
        <v>145</v>
      </c>
      <c r="C66" s="137">
        <v>18</v>
      </c>
      <c r="D66" s="137">
        <v>7070</v>
      </c>
      <c r="E66" s="137">
        <v>1</v>
      </c>
      <c r="F66" s="137">
        <v>480</v>
      </c>
      <c r="G66" s="137">
        <v>22</v>
      </c>
      <c r="H66" s="137">
        <v>7884</v>
      </c>
      <c r="I66" s="575"/>
      <c r="J66" s="705"/>
    </row>
    <row r="67" spans="1:15" s="270" customFormat="1" ht="24.6" hidden="1" x14ac:dyDescent="0.4">
      <c r="A67" s="278">
        <v>23</v>
      </c>
      <c r="B67" s="268" t="s">
        <v>173</v>
      </c>
      <c r="C67" s="137">
        <v>10</v>
      </c>
      <c r="D67" s="137">
        <v>2111</v>
      </c>
      <c r="E67" s="137">
        <v>1</v>
      </c>
      <c r="F67" s="137">
        <v>204</v>
      </c>
      <c r="G67" s="137">
        <v>10</v>
      </c>
      <c r="H67" s="137">
        <v>2191</v>
      </c>
      <c r="I67" s="704"/>
      <c r="J67" s="706"/>
    </row>
    <row r="68" spans="1:15" s="307" customFormat="1" ht="24.6" hidden="1" x14ac:dyDescent="0.4">
      <c r="A68" s="278">
        <v>24</v>
      </c>
      <c r="B68" s="279" t="s">
        <v>146</v>
      </c>
      <c r="C68" s="137">
        <v>6</v>
      </c>
      <c r="D68" s="137">
        <v>3200</v>
      </c>
      <c r="E68" s="137">
        <v>2</v>
      </c>
      <c r="F68" s="137">
        <v>100</v>
      </c>
      <c r="G68" s="137">
        <v>8</v>
      </c>
      <c r="H68" s="137">
        <v>2609</v>
      </c>
    </row>
    <row r="69" spans="1:15" s="270" customFormat="1" ht="24.6" hidden="1" x14ac:dyDescent="0.4">
      <c r="A69" s="287">
        <v>25</v>
      </c>
      <c r="B69" s="279" t="s">
        <v>148</v>
      </c>
      <c r="C69" s="137">
        <v>0</v>
      </c>
      <c r="D69" s="137">
        <v>0</v>
      </c>
      <c r="E69" s="137">
        <v>0</v>
      </c>
      <c r="F69" s="137">
        <v>0</v>
      </c>
      <c r="G69" s="137">
        <v>0</v>
      </c>
      <c r="H69" s="137">
        <v>0</v>
      </c>
    </row>
    <row r="70" spans="1:15" s="449" customFormat="1" ht="24.6" hidden="1" x14ac:dyDescent="0.4">
      <c r="A70" s="271">
        <v>26</v>
      </c>
      <c r="B70" s="279" t="s">
        <v>149</v>
      </c>
      <c r="C70" s="137">
        <v>4</v>
      </c>
      <c r="D70" s="137">
        <v>712</v>
      </c>
      <c r="E70" s="137">
        <v>1</v>
      </c>
      <c r="F70" s="137">
        <v>77</v>
      </c>
      <c r="G70" s="137">
        <v>4</v>
      </c>
      <c r="H70" s="137">
        <v>786</v>
      </c>
    </row>
    <row r="71" spans="1:15" s="307" customFormat="1" ht="24.6" hidden="1" x14ac:dyDescent="0.4">
      <c r="A71" s="278">
        <v>27</v>
      </c>
      <c r="B71" s="279" t="s">
        <v>150</v>
      </c>
      <c r="C71" s="137">
        <v>3</v>
      </c>
      <c r="D71" s="137">
        <v>1078</v>
      </c>
      <c r="E71" s="137">
        <v>0</v>
      </c>
      <c r="F71" s="137">
        <v>0</v>
      </c>
      <c r="G71" s="137">
        <v>1</v>
      </c>
      <c r="H71" s="137">
        <v>700</v>
      </c>
    </row>
    <row r="72" spans="1:15" s="307" customFormat="1" ht="24.6" hidden="1" x14ac:dyDescent="0.4">
      <c r="A72" s="278">
        <v>28</v>
      </c>
      <c r="B72" s="268" t="s">
        <v>174</v>
      </c>
      <c r="C72" s="137">
        <v>17</v>
      </c>
      <c r="D72" s="137">
        <v>5850</v>
      </c>
      <c r="E72" s="137">
        <v>0</v>
      </c>
      <c r="F72" s="137">
        <v>0</v>
      </c>
      <c r="G72" s="137">
        <v>14</v>
      </c>
      <c r="H72" s="137">
        <v>4312</v>
      </c>
    </row>
    <row r="73" spans="1:15" s="307" customFormat="1" ht="24.6" hidden="1" x14ac:dyDescent="0.4">
      <c r="A73" s="287">
        <v>29</v>
      </c>
      <c r="B73" s="268" t="s">
        <v>331</v>
      </c>
      <c r="C73" s="137">
        <v>0</v>
      </c>
      <c r="D73" s="137">
        <v>0</v>
      </c>
      <c r="E73" s="137">
        <v>0</v>
      </c>
      <c r="F73" s="137">
        <v>0</v>
      </c>
      <c r="G73" s="137">
        <v>0</v>
      </c>
      <c r="H73" s="137">
        <v>0</v>
      </c>
    </row>
    <row r="74" spans="1:15" s="270" customFormat="1" ht="24.6" hidden="1" x14ac:dyDescent="0.4">
      <c r="A74" s="271">
        <v>30</v>
      </c>
      <c r="B74" s="279" t="s">
        <v>151</v>
      </c>
      <c r="C74" s="137">
        <v>5</v>
      </c>
      <c r="D74" s="137">
        <v>1200</v>
      </c>
      <c r="E74" s="137">
        <v>1</v>
      </c>
      <c r="F74" s="137">
        <v>89</v>
      </c>
      <c r="G74" s="137">
        <v>6</v>
      </c>
      <c r="H74" s="137">
        <v>1300</v>
      </c>
    </row>
    <row r="75" spans="1:15" s="307" customFormat="1" ht="24.6" hidden="1" x14ac:dyDescent="0.4">
      <c r="A75" s="278">
        <v>31</v>
      </c>
      <c r="B75" s="279" t="s">
        <v>226</v>
      </c>
      <c r="C75" s="137">
        <v>0</v>
      </c>
      <c r="D75" s="137">
        <v>0</v>
      </c>
      <c r="E75" s="137">
        <v>0</v>
      </c>
      <c r="F75" s="137">
        <v>0</v>
      </c>
      <c r="G75" s="137">
        <v>0</v>
      </c>
      <c r="H75" s="137">
        <v>0</v>
      </c>
    </row>
    <row r="76" spans="1:15" s="270" customFormat="1" ht="24.6" hidden="1" x14ac:dyDescent="0.4">
      <c r="A76" s="278">
        <v>32</v>
      </c>
      <c r="B76" s="279" t="s">
        <v>275</v>
      </c>
      <c r="C76" s="137">
        <v>3</v>
      </c>
      <c r="D76" s="137">
        <v>373</v>
      </c>
      <c r="E76" s="137">
        <v>0</v>
      </c>
      <c r="F76" s="137">
        <v>0</v>
      </c>
      <c r="G76" s="137">
        <v>3</v>
      </c>
      <c r="H76" s="137">
        <v>409</v>
      </c>
      <c r="I76" s="720"/>
      <c r="J76" s="334"/>
      <c r="O76" s="270" t="s">
        <v>302</v>
      </c>
    </row>
    <row r="77" spans="1:15" s="270" customFormat="1" ht="24.6" hidden="1" x14ac:dyDescent="0.4">
      <c r="A77" s="287">
        <v>33</v>
      </c>
      <c r="B77" s="279" t="s">
        <v>193</v>
      </c>
      <c r="C77" s="137">
        <v>10</v>
      </c>
      <c r="D77" s="137">
        <v>6672</v>
      </c>
      <c r="E77" s="137">
        <v>0</v>
      </c>
      <c r="F77" s="137">
        <v>0</v>
      </c>
      <c r="G77" s="137">
        <v>10</v>
      </c>
      <c r="H77" s="137">
        <v>4978</v>
      </c>
    </row>
    <row r="78" spans="1:15" s="307" customFormat="1" ht="24.6" hidden="1" x14ac:dyDescent="0.4">
      <c r="A78" s="271"/>
      <c r="B78" s="274" t="s">
        <v>158</v>
      </c>
      <c r="C78" s="172">
        <f t="shared" ref="C78:H78" si="37">SUM(C54:C77)</f>
        <v>187</v>
      </c>
      <c r="D78" s="172">
        <f t="shared" si="37"/>
        <v>67923</v>
      </c>
      <c r="E78" s="172">
        <f t="shared" si="37"/>
        <v>11</v>
      </c>
      <c r="F78" s="172">
        <f t="shared" si="37"/>
        <v>1930</v>
      </c>
      <c r="G78" s="172">
        <f t="shared" si="37"/>
        <v>179</v>
      </c>
      <c r="H78" s="172">
        <f t="shared" si="37"/>
        <v>63262</v>
      </c>
    </row>
    <row r="79" spans="1:15" s="307" customFormat="1" ht="24.6" hidden="1" x14ac:dyDescent="0.4">
      <c r="A79" s="278">
        <v>34</v>
      </c>
      <c r="B79" s="268" t="s">
        <v>152</v>
      </c>
      <c r="C79" s="172">
        <f>C102</f>
        <v>54</v>
      </c>
      <c r="D79" s="172">
        <f>D102</f>
        <v>23850</v>
      </c>
      <c r="E79" s="172">
        <f t="shared" ref="E79:H79" si="38">E102</f>
        <v>10</v>
      </c>
      <c r="F79" s="172">
        <f t="shared" si="38"/>
        <v>4409</v>
      </c>
      <c r="G79" s="172">
        <f>G102</f>
        <v>60</v>
      </c>
      <c r="H79" s="172">
        <f t="shared" si="38"/>
        <v>26150</v>
      </c>
    </row>
    <row r="80" spans="1:15" s="270" customFormat="1" ht="24.6" hidden="1" x14ac:dyDescent="0.4">
      <c r="A80" s="278">
        <v>35</v>
      </c>
      <c r="B80" s="268" t="s">
        <v>153</v>
      </c>
      <c r="C80" s="172">
        <v>0</v>
      </c>
      <c r="D80" s="172">
        <v>0</v>
      </c>
      <c r="E80" s="172">
        <v>0</v>
      </c>
      <c r="F80" s="172">
        <v>0</v>
      </c>
      <c r="G80" s="172">
        <v>0</v>
      </c>
      <c r="H80" s="172">
        <v>0</v>
      </c>
    </row>
    <row r="81" spans="1:10" s="270" customFormat="1" ht="24.6" hidden="1" x14ac:dyDescent="0.4">
      <c r="A81" s="287">
        <v>36</v>
      </c>
      <c r="B81" s="268" t="s">
        <v>276</v>
      </c>
      <c r="C81" s="172">
        <v>0</v>
      </c>
      <c r="D81" s="172">
        <v>0</v>
      </c>
      <c r="E81" s="172">
        <v>0</v>
      </c>
      <c r="F81" s="172">
        <v>0</v>
      </c>
      <c r="G81" s="172">
        <v>0</v>
      </c>
      <c r="H81" s="172">
        <v>0</v>
      </c>
    </row>
    <row r="82" spans="1:10" s="270" customFormat="1" ht="24.6" hidden="1" x14ac:dyDescent="0.4">
      <c r="A82" s="278">
        <v>37</v>
      </c>
      <c r="B82" s="289" t="s">
        <v>264</v>
      </c>
      <c r="C82" s="137">
        <v>0</v>
      </c>
      <c r="D82" s="137">
        <v>0</v>
      </c>
      <c r="E82" s="137">
        <v>0</v>
      </c>
      <c r="F82" s="137">
        <v>0</v>
      </c>
      <c r="G82" s="137">
        <v>0</v>
      </c>
      <c r="H82" s="137">
        <v>0</v>
      </c>
    </row>
    <row r="83" spans="1:10" s="270" customFormat="1" ht="24.6" hidden="1" x14ac:dyDescent="0.4">
      <c r="A83" s="278">
        <v>38</v>
      </c>
      <c r="B83" s="290" t="s">
        <v>383</v>
      </c>
      <c r="C83" s="137">
        <v>18</v>
      </c>
      <c r="D83" s="137">
        <v>5426</v>
      </c>
      <c r="E83" s="137">
        <v>0</v>
      </c>
      <c r="F83" s="137">
        <v>0</v>
      </c>
      <c r="G83" s="137">
        <v>18</v>
      </c>
      <c r="H83" s="137">
        <v>5282</v>
      </c>
    </row>
    <row r="84" spans="1:10" s="270" customFormat="1" ht="24.6" hidden="1" x14ac:dyDescent="0.4">
      <c r="A84" s="287">
        <v>39</v>
      </c>
      <c r="B84" s="268" t="s">
        <v>154</v>
      </c>
      <c r="C84" s="137">
        <v>1</v>
      </c>
      <c r="D84" s="137">
        <v>241</v>
      </c>
      <c r="E84" s="137">
        <v>0</v>
      </c>
      <c r="F84" s="137">
        <v>0</v>
      </c>
      <c r="G84" s="137">
        <v>1</v>
      </c>
      <c r="H84" s="137">
        <v>226</v>
      </c>
      <c r="I84" s="704"/>
      <c r="J84" s="334"/>
    </row>
    <row r="85" spans="1:10" s="307" customFormat="1" ht="24.6" hidden="1" x14ac:dyDescent="0.4">
      <c r="A85" s="278">
        <v>40</v>
      </c>
      <c r="B85" s="289" t="s">
        <v>194</v>
      </c>
      <c r="C85" s="137">
        <v>0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575"/>
      <c r="J85" s="574"/>
    </row>
    <row r="86" spans="1:10" s="449" customFormat="1" ht="24.6" hidden="1" x14ac:dyDescent="0.4">
      <c r="A86" s="278">
        <v>41</v>
      </c>
      <c r="B86" s="268" t="s">
        <v>161</v>
      </c>
      <c r="C86" s="137">
        <v>10</v>
      </c>
      <c r="D86" s="137">
        <v>3116</v>
      </c>
      <c r="E86" s="137">
        <v>1</v>
      </c>
      <c r="F86" s="137">
        <v>43</v>
      </c>
      <c r="G86" s="137">
        <v>11</v>
      </c>
      <c r="H86" s="137">
        <v>3256</v>
      </c>
      <c r="J86" s="576"/>
    </row>
    <row r="87" spans="1:10" s="449" customFormat="1" ht="24.6" hidden="1" x14ac:dyDescent="0.4">
      <c r="A87" s="287">
        <v>42</v>
      </c>
      <c r="B87" s="268" t="s">
        <v>160</v>
      </c>
      <c r="C87" s="137">
        <v>0</v>
      </c>
      <c r="D87" s="137">
        <v>0</v>
      </c>
      <c r="E87" s="137">
        <v>0</v>
      </c>
      <c r="F87" s="137">
        <v>0</v>
      </c>
      <c r="G87" s="137">
        <v>0</v>
      </c>
      <c r="H87" s="137">
        <v>0</v>
      </c>
      <c r="J87" s="708"/>
    </row>
    <row r="88" spans="1:10" s="270" customFormat="1" ht="24.6" hidden="1" x14ac:dyDescent="0.4">
      <c r="A88" s="278">
        <v>43</v>
      </c>
      <c r="B88" s="279" t="s">
        <v>214</v>
      </c>
      <c r="C88" s="137">
        <v>0</v>
      </c>
      <c r="D88" s="137">
        <v>0</v>
      </c>
      <c r="E88" s="137">
        <v>0</v>
      </c>
      <c r="F88" s="137">
        <v>0</v>
      </c>
      <c r="G88" s="137">
        <v>0</v>
      </c>
      <c r="H88" s="137">
        <v>0</v>
      </c>
    </row>
    <row r="89" spans="1:10" s="270" customFormat="1" ht="24.6" hidden="1" x14ac:dyDescent="0.4">
      <c r="A89" s="278">
        <v>44</v>
      </c>
      <c r="B89" s="268" t="s">
        <v>156</v>
      </c>
      <c r="C89" s="137">
        <v>0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</row>
    <row r="90" spans="1:10" s="270" customFormat="1" ht="24.6" hidden="1" x14ac:dyDescent="0.4">
      <c r="A90" s="287">
        <v>45</v>
      </c>
      <c r="B90" s="268" t="s">
        <v>177</v>
      </c>
      <c r="C90" s="137">
        <v>0</v>
      </c>
      <c r="D90" s="137">
        <v>0</v>
      </c>
      <c r="E90" s="137">
        <v>0</v>
      </c>
      <c r="F90" s="137">
        <v>0</v>
      </c>
      <c r="G90" s="137">
        <v>0</v>
      </c>
      <c r="H90" s="137">
        <v>0</v>
      </c>
    </row>
    <row r="91" spans="1:10" s="270" customFormat="1" ht="24.6" hidden="1" x14ac:dyDescent="0.4">
      <c r="A91" s="278">
        <v>46</v>
      </c>
      <c r="B91" s="268" t="s">
        <v>352</v>
      </c>
      <c r="C91" s="137">
        <v>0</v>
      </c>
      <c r="D91" s="137">
        <v>0</v>
      </c>
      <c r="E91" s="137">
        <v>0</v>
      </c>
      <c r="F91" s="137">
        <v>0</v>
      </c>
      <c r="G91" s="137">
        <v>0</v>
      </c>
      <c r="H91" s="137">
        <v>0</v>
      </c>
    </row>
    <row r="92" spans="1:10" s="270" customFormat="1" ht="24.6" hidden="1" x14ac:dyDescent="0.4">
      <c r="A92" s="278">
        <v>47</v>
      </c>
      <c r="B92" s="268" t="s">
        <v>311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</row>
    <row r="93" spans="1:10" s="270" customFormat="1" ht="24.6" hidden="1" x14ac:dyDescent="0.4">
      <c r="A93" s="287">
        <v>48</v>
      </c>
      <c r="B93" s="268" t="s">
        <v>175</v>
      </c>
      <c r="C93" s="137">
        <v>0</v>
      </c>
      <c r="D93" s="137">
        <v>0</v>
      </c>
      <c r="E93" s="137">
        <v>0</v>
      </c>
      <c r="F93" s="137">
        <v>0</v>
      </c>
      <c r="G93" s="137">
        <v>0</v>
      </c>
      <c r="H93" s="137">
        <v>0</v>
      </c>
    </row>
    <row r="94" spans="1:10" s="307" customFormat="1" ht="24.6" hidden="1" x14ac:dyDescent="0.4">
      <c r="A94" s="278"/>
      <c r="B94" s="274" t="s">
        <v>391</v>
      </c>
      <c r="C94" s="137">
        <f t="shared" ref="C94:H94" si="39">SUM(C80:C93)</f>
        <v>29</v>
      </c>
      <c r="D94" s="137">
        <f t="shared" si="39"/>
        <v>8783</v>
      </c>
      <c r="E94" s="137">
        <f t="shared" si="39"/>
        <v>1</v>
      </c>
      <c r="F94" s="137">
        <f t="shared" si="39"/>
        <v>43</v>
      </c>
      <c r="G94" s="137">
        <f t="shared" si="39"/>
        <v>30</v>
      </c>
      <c r="H94" s="137">
        <f t="shared" si="39"/>
        <v>8764</v>
      </c>
    </row>
    <row r="95" spans="1:10" s="307" customFormat="1" ht="25.2" hidden="1" thickBot="1" x14ac:dyDescent="0.45">
      <c r="A95" s="278"/>
      <c r="B95" s="630" t="s">
        <v>157</v>
      </c>
      <c r="C95" s="137">
        <f t="shared" ref="C95:H95" si="40">C78+C79+C94</f>
        <v>270</v>
      </c>
      <c r="D95" s="137">
        <f t="shared" si="40"/>
        <v>100556</v>
      </c>
      <c r="E95" s="137">
        <f t="shared" si="40"/>
        <v>22</v>
      </c>
      <c r="F95" s="137">
        <f t="shared" si="40"/>
        <v>6382</v>
      </c>
      <c r="G95" s="137">
        <f t="shared" si="40"/>
        <v>269</v>
      </c>
      <c r="H95" s="137">
        <f t="shared" si="40"/>
        <v>98176</v>
      </c>
    </row>
    <row r="96" spans="1:10" s="307" customFormat="1" ht="24.6" hidden="1" x14ac:dyDescent="0.4">
      <c r="A96" s="309"/>
      <c r="B96" s="631"/>
      <c r="C96" s="137"/>
      <c r="D96" s="137"/>
      <c r="E96" s="137"/>
      <c r="F96" s="137"/>
      <c r="G96" s="137"/>
      <c r="H96" s="137"/>
    </row>
    <row r="97" spans="1:10" s="307" customFormat="1" ht="24.6" hidden="1" x14ac:dyDescent="0.4">
      <c r="A97" s="311">
        <v>1</v>
      </c>
      <c r="B97" s="718" t="s">
        <v>201</v>
      </c>
      <c r="C97" s="137">
        <v>2</v>
      </c>
      <c r="D97" s="137">
        <v>750</v>
      </c>
      <c r="E97" s="137">
        <v>0</v>
      </c>
      <c r="F97" s="137">
        <v>0</v>
      </c>
      <c r="G97" s="137">
        <v>2</v>
      </c>
      <c r="H97" s="137">
        <v>750</v>
      </c>
      <c r="J97" s="705"/>
    </row>
    <row r="98" spans="1:10" s="307" customFormat="1" ht="24.6" hidden="1" x14ac:dyDescent="0.4">
      <c r="A98" s="294">
        <v>2</v>
      </c>
      <c r="B98" s="279" t="s">
        <v>277</v>
      </c>
      <c r="C98" s="137">
        <v>52</v>
      </c>
      <c r="D98" s="137">
        <v>23100</v>
      </c>
      <c r="E98" s="137">
        <v>10</v>
      </c>
      <c r="F98" s="137">
        <v>4409</v>
      </c>
      <c r="G98" s="137">
        <v>58</v>
      </c>
      <c r="H98" s="137">
        <v>25400</v>
      </c>
    </row>
    <row r="99" spans="1:10" s="270" customFormat="1" ht="24.6" hidden="1" x14ac:dyDescent="0.4">
      <c r="A99" s="293">
        <v>3</v>
      </c>
      <c r="B99" s="268" t="s">
        <v>282</v>
      </c>
      <c r="C99" s="653">
        <v>0</v>
      </c>
      <c r="D99" s="653">
        <v>0</v>
      </c>
      <c r="E99" s="653">
        <v>0</v>
      </c>
      <c r="F99" s="653">
        <v>0</v>
      </c>
      <c r="G99" s="653">
        <v>0</v>
      </c>
      <c r="H99" s="653">
        <v>0</v>
      </c>
      <c r="I99" s="761"/>
      <c r="J99" s="334"/>
    </row>
    <row r="100" spans="1:10" s="270" customFormat="1" ht="24.6" hidden="1" x14ac:dyDescent="0.4">
      <c r="A100" s="293">
        <v>4</v>
      </c>
      <c r="B100" s="269" t="s">
        <v>283</v>
      </c>
      <c r="C100" s="653">
        <v>0</v>
      </c>
      <c r="D100" s="653">
        <v>0</v>
      </c>
      <c r="E100" s="653">
        <v>0</v>
      </c>
      <c r="F100" s="653">
        <v>0</v>
      </c>
      <c r="G100" s="653">
        <v>0</v>
      </c>
      <c r="H100" s="653">
        <v>0</v>
      </c>
    </row>
    <row r="101" spans="1:10" s="717" customFormat="1" ht="24.6" hidden="1" x14ac:dyDescent="0.4">
      <c r="A101" s="293">
        <v>5</v>
      </c>
      <c r="B101" s="268" t="s">
        <v>279</v>
      </c>
      <c r="C101" s="653">
        <v>0</v>
      </c>
      <c r="D101" s="653">
        <v>0</v>
      </c>
      <c r="E101" s="653">
        <v>0</v>
      </c>
      <c r="F101" s="653">
        <v>0</v>
      </c>
      <c r="G101" s="653">
        <v>0</v>
      </c>
      <c r="H101" s="653">
        <v>0</v>
      </c>
    </row>
    <row r="102" spans="1:10" s="307" customFormat="1" ht="24.6" hidden="1" x14ac:dyDescent="0.4">
      <c r="A102" s="292"/>
      <c r="B102" s="268" t="s">
        <v>152</v>
      </c>
      <c r="C102" s="653">
        <f t="shared" ref="C102:H102" si="41">SUM(C97:C101)</f>
        <v>54</v>
      </c>
      <c r="D102" s="653">
        <f t="shared" si="41"/>
        <v>23850</v>
      </c>
      <c r="E102" s="653">
        <f t="shared" si="41"/>
        <v>10</v>
      </c>
      <c r="F102" s="653">
        <f t="shared" si="41"/>
        <v>4409</v>
      </c>
      <c r="G102" s="653">
        <f t="shared" si="41"/>
        <v>60</v>
      </c>
      <c r="H102" s="653">
        <f t="shared" si="41"/>
        <v>26150</v>
      </c>
    </row>
  </sheetData>
  <mergeCells count="4">
    <mergeCell ref="A1:H1"/>
    <mergeCell ref="A2:H2"/>
    <mergeCell ref="A3:H3"/>
    <mergeCell ref="A4:H4"/>
  </mergeCells>
  <pageMargins left="0.95" right="0.7" top="0.75" bottom="0.75" header="0.3" footer="0.3"/>
  <pageSetup paperSize="9" scale="5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view="pageBreakPreview" zoomScale="60" zoomScaleNormal="55" workbookViewId="0">
      <pane ySplit="6" topLeftCell="A7" activePane="bottomLeft" state="frozen"/>
      <selection activeCell="E21" sqref="E21"/>
      <selection pane="bottomLeft" activeCell="E9" sqref="E9"/>
    </sheetView>
  </sheetViews>
  <sheetFormatPr defaultRowHeight="15" x14ac:dyDescent="0.25"/>
  <cols>
    <col min="2" max="2" width="48.08984375" customWidth="1"/>
    <col min="3" max="3" width="8.81640625" bestFit="1" customWidth="1"/>
    <col min="4" max="4" width="12.08984375" bestFit="1" customWidth="1"/>
    <col min="5" max="5" width="6.36328125" bestFit="1" customWidth="1"/>
    <col min="6" max="6" width="12.08984375" bestFit="1" customWidth="1"/>
    <col min="7" max="7" width="8.81640625" bestFit="1" customWidth="1"/>
    <col min="8" max="8" width="12.08984375" bestFit="1" customWidth="1"/>
    <col min="9" max="9" width="14.08984375" customWidth="1"/>
    <col min="10" max="10" width="11.90625" customWidth="1"/>
  </cols>
  <sheetData>
    <row r="1" spans="1:9" ht="24.6" x14ac:dyDescent="0.4">
      <c r="A1" s="1035" t="s">
        <v>394</v>
      </c>
      <c r="B1" s="1035"/>
      <c r="C1" s="1035"/>
      <c r="D1" s="1035"/>
      <c r="E1" s="1035"/>
      <c r="F1" s="1035"/>
      <c r="G1" s="1035"/>
      <c r="H1" s="1035"/>
      <c r="I1" s="12"/>
    </row>
    <row r="2" spans="1:9" ht="24.6" x14ac:dyDescent="0.4">
      <c r="A2" s="1035" t="s">
        <v>370</v>
      </c>
      <c r="B2" s="1035"/>
      <c r="C2" s="1035"/>
      <c r="D2" s="1035"/>
      <c r="E2" s="1035"/>
      <c r="F2" s="1035"/>
      <c r="G2" s="1035"/>
      <c r="H2" s="1035"/>
      <c r="I2" s="12"/>
    </row>
    <row r="3" spans="1:9" ht="24.6" x14ac:dyDescent="0.4">
      <c r="A3" s="1038" t="s">
        <v>99</v>
      </c>
      <c r="B3" s="1038"/>
      <c r="C3" s="1038"/>
      <c r="D3" s="1038"/>
      <c r="E3" s="1038"/>
      <c r="F3" s="1038"/>
      <c r="G3" s="1038"/>
      <c r="H3" s="1038"/>
      <c r="I3" s="19"/>
    </row>
    <row r="4" spans="1:9" ht="25.2" thickBot="1" x14ac:dyDescent="0.45">
      <c r="A4" s="1038" t="s">
        <v>190</v>
      </c>
      <c r="B4" s="1038"/>
      <c r="C4" s="1038"/>
      <c r="D4" s="1038"/>
      <c r="E4" s="1038"/>
      <c r="F4" s="1038"/>
      <c r="G4" s="1038"/>
      <c r="H4" s="1038"/>
      <c r="I4" s="12"/>
    </row>
    <row r="5" spans="1:9" ht="73.8" x14ac:dyDescent="0.25">
      <c r="A5" s="191" t="s">
        <v>55</v>
      </c>
      <c r="B5" s="191" t="s">
        <v>17</v>
      </c>
      <c r="C5" s="187" t="s">
        <v>351</v>
      </c>
      <c r="D5" s="186"/>
      <c r="E5" s="185" t="s">
        <v>56</v>
      </c>
      <c r="F5" s="185"/>
      <c r="G5" s="187" t="s">
        <v>366</v>
      </c>
      <c r="H5" s="186"/>
      <c r="I5" s="12"/>
    </row>
    <row r="6" spans="1:9" ht="24.6" x14ac:dyDescent="0.4">
      <c r="A6" s="137"/>
      <c r="B6" s="137"/>
      <c r="C6" s="172" t="s">
        <v>11</v>
      </c>
      <c r="D6" s="172" t="s">
        <v>8</v>
      </c>
      <c r="E6" s="172" t="s">
        <v>11</v>
      </c>
      <c r="F6" s="172" t="s">
        <v>8</v>
      </c>
      <c r="G6" s="172" t="s">
        <v>11</v>
      </c>
      <c r="H6" s="172" t="s">
        <v>8</v>
      </c>
      <c r="I6" s="12"/>
    </row>
    <row r="7" spans="1:9" ht="24.6" x14ac:dyDescent="0.4">
      <c r="A7" s="201">
        <v>1</v>
      </c>
      <c r="B7" s="722" t="s">
        <v>232</v>
      </c>
      <c r="C7" s="172">
        <f t="shared" ref="C7:H7" si="0">C54+C57+C58+C59+C60+C61+C77</f>
        <v>340</v>
      </c>
      <c r="D7" s="172">
        <f t="shared" si="0"/>
        <v>31991</v>
      </c>
      <c r="E7" s="172">
        <f t="shared" si="0"/>
        <v>4</v>
      </c>
      <c r="F7" s="172">
        <f t="shared" si="0"/>
        <v>266</v>
      </c>
      <c r="G7" s="172">
        <f t="shared" si="0"/>
        <v>318</v>
      </c>
      <c r="H7" s="172">
        <f t="shared" si="0"/>
        <v>31701</v>
      </c>
      <c r="I7" s="12"/>
    </row>
    <row r="8" spans="1:9" ht="24.6" x14ac:dyDescent="0.4">
      <c r="A8" s="201">
        <v>2</v>
      </c>
      <c r="B8" s="202" t="s">
        <v>231</v>
      </c>
      <c r="C8" s="172">
        <f>C55</f>
        <v>1</v>
      </c>
      <c r="D8" s="172">
        <f t="shared" ref="D8:H8" si="1">D55</f>
        <v>220</v>
      </c>
      <c r="E8" s="172">
        <f t="shared" si="1"/>
        <v>0</v>
      </c>
      <c r="F8" s="172">
        <f t="shared" si="1"/>
        <v>0</v>
      </c>
      <c r="G8" s="172">
        <f t="shared" si="1"/>
        <v>1</v>
      </c>
      <c r="H8" s="172">
        <f t="shared" si="1"/>
        <v>220</v>
      </c>
      <c r="I8" s="12"/>
    </row>
    <row r="9" spans="1:9" ht="24.6" x14ac:dyDescent="0.4">
      <c r="A9" s="201">
        <v>3</v>
      </c>
      <c r="B9" s="202" t="s">
        <v>257</v>
      </c>
      <c r="C9" s="172">
        <f>C56</f>
        <v>0</v>
      </c>
      <c r="D9" s="172">
        <f t="shared" ref="D9:H9" si="2">D56</f>
        <v>0</v>
      </c>
      <c r="E9" s="172">
        <f t="shared" si="2"/>
        <v>0</v>
      </c>
      <c r="F9" s="172">
        <f t="shared" si="2"/>
        <v>0</v>
      </c>
      <c r="G9" s="172">
        <f t="shared" si="2"/>
        <v>0</v>
      </c>
      <c r="H9" s="172">
        <f t="shared" si="2"/>
        <v>0</v>
      </c>
      <c r="I9" s="12"/>
    </row>
    <row r="10" spans="1:9" ht="24.6" x14ac:dyDescent="0.4">
      <c r="A10" s="201">
        <v>4</v>
      </c>
      <c r="B10" s="202" t="s">
        <v>233</v>
      </c>
      <c r="C10" s="172">
        <f>C62</f>
        <v>4</v>
      </c>
      <c r="D10" s="172">
        <f t="shared" ref="D10:H10" si="3">D62</f>
        <v>321</v>
      </c>
      <c r="E10" s="172">
        <f t="shared" si="3"/>
        <v>0</v>
      </c>
      <c r="F10" s="172">
        <f t="shared" si="3"/>
        <v>0</v>
      </c>
      <c r="G10" s="172">
        <f t="shared" si="3"/>
        <v>4</v>
      </c>
      <c r="H10" s="172">
        <f t="shared" si="3"/>
        <v>319</v>
      </c>
      <c r="I10" s="12"/>
    </row>
    <row r="11" spans="1:9" ht="24.6" x14ac:dyDescent="0.4">
      <c r="A11" s="201">
        <v>5</v>
      </c>
      <c r="B11" s="202" t="s">
        <v>234</v>
      </c>
      <c r="C11" s="172">
        <f>C63</f>
        <v>0</v>
      </c>
      <c r="D11" s="172">
        <f t="shared" ref="D11:H11" si="4">D63</f>
        <v>0</v>
      </c>
      <c r="E11" s="172">
        <f t="shared" si="4"/>
        <v>0</v>
      </c>
      <c r="F11" s="172">
        <f t="shared" si="4"/>
        <v>0</v>
      </c>
      <c r="G11" s="172">
        <f t="shared" si="4"/>
        <v>0</v>
      </c>
      <c r="H11" s="172">
        <f t="shared" si="4"/>
        <v>0</v>
      </c>
      <c r="I11" s="12"/>
    </row>
    <row r="12" spans="1:9" ht="24.6" x14ac:dyDescent="0.4">
      <c r="A12" s="201">
        <v>6</v>
      </c>
      <c r="B12" s="202" t="s">
        <v>92</v>
      </c>
      <c r="C12" s="172">
        <f>SUM(C64:C66)</f>
        <v>88</v>
      </c>
      <c r="D12" s="172">
        <f t="shared" ref="D12:H12" si="5">SUM(D64:D66)</f>
        <v>3860</v>
      </c>
      <c r="E12" s="172">
        <f t="shared" si="5"/>
        <v>9</v>
      </c>
      <c r="F12" s="172">
        <f t="shared" si="5"/>
        <v>175</v>
      </c>
      <c r="G12" s="172">
        <f t="shared" si="5"/>
        <v>97</v>
      </c>
      <c r="H12" s="172">
        <f t="shared" si="5"/>
        <v>3712</v>
      </c>
      <c r="I12" s="12"/>
    </row>
    <row r="13" spans="1:9" ht="24.6" x14ac:dyDescent="0.4">
      <c r="A13" s="201">
        <v>7</v>
      </c>
      <c r="B13" s="202" t="s">
        <v>258</v>
      </c>
      <c r="C13" s="172">
        <f>C67</f>
        <v>5</v>
      </c>
      <c r="D13" s="172">
        <f t="shared" ref="D13:H13" si="6">D67</f>
        <v>1105</v>
      </c>
      <c r="E13" s="172">
        <f t="shared" si="6"/>
        <v>0</v>
      </c>
      <c r="F13" s="172">
        <f t="shared" si="6"/>
        <v>0</v>
      </c>
      <c r="G13" s="172">
        <f t="shared" si="6"/>
        <v>5</v>
      </c>
      <c r="H13" s="172">
        <f t="shared" si="6"/>
        <v>1028</v>
      </c>
      <c r="I13" s="12"/>
    </row>
    <row r="14" spans="1:9" ht="24.6" x14ac:dyDescent="0.4">
      <c r="A14" s="201">
        <v>8</v>
      </c>
      <c r="B14" s="202" t="s">
        <v>235</v>
      </c>
      <c r="C14" s="172">
        <f>C68</f>
        <v>2</v>
      </c>
      <c r="D14" s="172">
        <f t="shared" ref="D14:H14" si="7">D68</f>
        <v>306</v>
      </c>
      <c r="E14" s="172">
        <f t="shared" si="7"/>
        <v>0</v>
      </c>
      <c r="F14" s="172">
        <f t="shared" si="7"/>
        <v>0</v>
      </c>
      <c r="G14" s="172">
        <f t="shared" si="7"/>
        <v>2</v>
      </c>
      <c r="H14" s="172">
        <f t="shared" si="7"/>
        <v>306</v>
      </c>
      <c r="I14" s="12"/>
    </row>
    <row r="15" spans="1:9" ht="24.6" x14ac:dyDescent="0.4">
      <c r="A15" s="201">
        <v>9</v>
      </c>
      <c r="B15" s="202" t="s">
        <v>236</v>
      </c>
      <c r="C15" s="172">
        <f>C69</f>
        <v>0</v>
      </c>
      <c r="D15" s="172">
        <f t="shared" ref="D15:H15" si="8">D69</f>
        <v>0</v>
      </c>
      <c r="E15" s="172">
        <f t="shared" si="8"/>
        <v>0</v>
      </c>
      <c r="F15" s="172">
        <f t="shared" si="8"/>
        <v>0</v>
      </c>
      <c r="G15" s="172">
        <f t="shared" si="8"/>
        <v>0</v>
      </c>
      <c r="H15" s="172">
        <f t="shared" si="8"/>
        <v>0</v>
      </c>
      <c r="I15" s="12"/>
    </row>
    <row r="16" spans="1:9" ht="24.6" x14ac:dyDescent="0.4">
      <c r="A16" s="201">
        <v>10</v>
      </c>
      <c r="B16" s="202" t="s">
        <v>237</v>
      </c>
      <c r="C16" s="172">
        <f>C70</f>
        <v>16</v>
      </c>
      <c r="D16" s="172">
        <f t="shared" ref="D16:H16" si="9">D70</f>
        <v>767</v>
      </c>
      <c r="E16" s="172">
        <f t="shared" si="9"/>
        <v>0</v>
      </c>
      <c r="F16" s="172">
        <f t="shared" si="9"/>
        <v>0</v>
      </c>
      <c r="G16" s="172">
        <f t="shared" si="9"/>
        <v>16</v>
      </c>
      <c r="H16" s="172">
        <f t="shared" si="9"/>
        <v>767</v>
      </c>
      <c r="I16" s="12"/>
    </row>
    <row r="17" spans="1:9" ht="24.6" x14ac:dyDescent="0.4">
      <c r="A17" s="201">
        <v>11</v>
      </c>
      <c r="B17" s="202" t="s">
        <v>238</v>
      </c>
      <c r="C17" s="172">
        <f t="shared" ref="C17:C18" si="10">C71</f>
        <v>2</v>
      </c>
      <c r="D17" s="172">
        <f t="shared" ref="D17:H17" si="11">D71</f>
        <v>6</v>
      </c>
      <c r="E17" s="172">
        <f t="shared" si="11"/>
        <v>0</v>
      </c>
      <c r="F17" s="172">
        <f t="shared" si="11"/>
        <v>0</v>
      </c>
      <c r="G17" s="172">
        <f t="shared" si="11"/>
        <v>2</v>
      </c>
      <c r="H17" s="172">
        <f t="shared" si="11"/>
        <v>6</v>
      </c>
      <c r="I17" s="12"/>
    </row>
    <row r="18" spans="1:9" ht="24.6" x14ac:dyDescent="0.4">
      <c r="A18" s="201">
        <v>12</v>
      </c>
      <c r="B18" s="202" t="s">
        <v>239</v>
      </c>
      <c r="C18" s="172">
        <f t="shared" si="10"/>
        <v>0</v>
      </c>
      <c r="D18" s="172">
        <f t="shared" ref="D18:H18" si="12">D72</f>
        <v>0</v>
      </c>
      <c r="E18" s="172">
        <f t="shared" si="12"/>
        <v>0</v>
      </c>
      <c r="F18" s="172">
        <f t="shared" si="12"/>
        <v>0</v>
      </c>
      <c r="G18" s="172">
        <f t="shared" si="12"/>
        <v>0</v>
      </c>
      <c r="H18" s="172">
        <f t="shared" si="12"/>
        <v>0</v>
      </c>
      <c r="I18" s="12"/>
    </row>
    <row r="19" spans="1:9" ht="24.6" x14ac:dyDescent="0.4">
      <c r="A19" s="201">
        <v>13</v>
      </c>
      <c r="B19" s="202" t="s">
        <v>325</v>
      </c>
      <c r="C19" s="172">
        <f>C73</f>
        <v>0</v>
      </c>
      <c r="D19" s="172">
        <f t="shared" ref="D19:H19" si="13">D73</f>
        <v>0</v>
      </c>
      <c r="E19" s="172">
        <f t="shared" si="13"/>
        <v>0</v>
      </c>
      <c r="F19" s="172">
        <f t="shared" si="13"/>
        <v>0</v>
      </c>
      <c r="G19" s="172">
        <f t="shared" si="13"/>
        <v>0</v>
      </c>
      <c r="H19" s="172">
        <f t="shared" si="13"/>
        <v>0</v>
      </c>
      <c r="I19" s="12"/>
    </row>
    <row r="20" spans="1:9" ht="24.6" x14ac:dyDescent="0.4">
      <c r="A20" s="201">
        <v>14</v>
      </c>
      <c r="B20" s="202" t="s">
        <v>240</v>
      </c>
      <c r="C20" s="172">
        <f>C74</f>
        <v>20</v>
      </c>
      <c r="D20" s="172">
        <f t="shared" ref="D20:H20" si="14">D74</f>
        <v>4088</v>
      </c>
      <c r="E20" s="172">
        <f t="shared" si="14"/>
        <v>0</v>
      </c>
      <c r="F20" s="172">
        <f t="shared" si="14"/>
        <v>0</v>
      </c>
      <c r="G20" s="172">
        <f t="shared" si="14"/>
        <v>20</v>
      </c>
      <c r="H20" s="172">
        <f t="shared" si="14"/>
        <v>4088</v>
      </c>
      <c r="I20" s="12"/>
    </row>
    <row r="21" spans="1:9" ht="24.6" x14ac:dyDescent="0.4">
      <c r="A21" s="201">
        <v>15</v>
      </c>
      <c r="B21" s="202" t="s">
        <v>241</v>
      </c>
      <c r="C21" s="172">
        <f>C75</f>
        <v>0</v>
      </c>
      <c r="D21" s="172">
        <f t="shared" ref="D21:H21" si="15">D75</f>
        <v>0</v>
      </c>
      <c r="E21" s="172">
        <f t="shared" si="15"/>
        <v>0</v>
      </c>
      <c r="F21" s="172">
        <f t="shared" si="15"/>
        <v>0</v>
      </c>
      <c r="G21" s="172">
        <f t="shared" si="15"/>
        <v>0</v>
      </c>
      <c r="H21" s="172">
        <f t="shared" si="15"/>
        <v>0</v>
      </c>
      <c r="I21" s="12"/>
    </row>
    <row r="22" spans="1:9" ht="24.6" x14ac:dyDescent="0.4">
      <c r="A22" s="201">
        <v>16</v>
      </c>
      <c r="B22" s="202" t="s">
        <v>242</v>
      </c>
      <c r="C22" s="172">
        <f>C76</f>
        <v>4</v>
      </c>
      <c r="D22" s="172">
        <f t="shared" ref="D22:H22" si="16">D76</f>
        <v>815</v>
      </c>
      <c r="E22" s="172">
        <f t="shared" si="16"/>
        <v>0</v>
      </c>
      <c r="F22" s="172">
        <f t="shared" si="16"/>
        <v>0</v>
      </c>
      <c r="G22" s="172">
        <f t="shared" si="16"/>
        <v>4</v>
      </c>
      <c r="H22" s="172">
        <f t="shared" si="16"/>
        <v>950</v>
      </c>
      <c r="I22" s="12"/>
    </row>
    <row r="23" spans="1:9" ht="24.6" x14ac:dyDescent="0.4">
      <c r="A23" s="201"/>
      <c r="B23" s="203" t="s">
        <v>259</v>
      </c>
      <c r="C23" s="172">
        <f t="shared" ref="C23:H23" si="17">SUM(C7:C22)</f>
        <v>482</v>
      </c>
      <c r="D23" s="172">
        <f t="shared" si="17"/>
        <v>43479</v>
      </c>
      <c r="E23" s="172">
        <f t="shared" si="17"/>
        <v>13</v>
      </c>
      <c r="F23" s="172">
        <f t="shared" si="17"/>
        <v>441</v>
      </c>
      <c r="G23" s="172">
        <f t="shared" si="17"/>
        <v>469</v>
      </c>
      <c r="H23" s="172">
        <f t="shared" si="17"/>
        <v>43097</v>
      </c>
      <c r="I23" s="12"/>
    </row>
    <row r="24" spans="1:9" ht="24.6" x14ac:dyDescent="0.4">
      <c r="A24" s="201"/>
      <c r="B24" s="202"/>
      <c r="C24" s="172"/>
      <c r="D24" s="172"/>
      <c r="E24" s="172"/>
      <c r="F24" s="172"/>
      <c r="G24" s="172"/>
      <c r="H24" s="172"/>
      <c r="I24" s="12"/>
    </row>
    <row r="25" spans="1:9" ht="24.6" x14ac:dyDescent="0.4">
      <c r="A25" s="201">
        <v>17</v>
      </c>
      <c r="B25" s="203" t="s">
        <v>260</v>
      </c>
      <c r="C25" s="172">
        <f>C79</f>
        <v>5</v>
      </c>
      <c r="D25" s="172">
        <f t="shared" ref="D25:H25" si="18">D79</f>
        <v>347</v>
      </c>
      <c r="E25" s="172">
        <f t="shared" si="18"/>
        <v>0</v>
      </c>
      <c r="F25" s="172">
        <f t="shared" si="18"/>
        <v>0</v>
      </c>
      <c r="G25" s="172">
        <f t="shared" si="18"/>
        <v>4</v>
      </c>
      <c r="H25" s="172">
        <f t="shared" si="18"/>
        <v>252</v>
      </c>
      <c r="I25" s="12"/>
    </row>
    <row r="26" spans="1:9" ht="24.6" x14ac:dyDescent="0.4">
      <c r="A26" s="201"/>
      <c r="B26" s="202"/>
      <c r="C26" s="172"/>
      <c r="D26" s="172"/>
      <c r="E26" s="172"/>
      <c r="F26" s="172"/>
      <c r="G26" s="172"/>
      <c r="H26" s="172"/>
      <c r="I26" s="12"/>
    </row>
    <row r="27" spans="1:9" ht="24.6" x14ac:dyDescent="0.4">
      <c r="A27" s="201">
        <v>18</v>
      </c>
      <c r="B27" s="202" t="s">
        <v>244</v>
      </c>
      <c r="C27" s="172">
        <f>C82</f>
        <v>0</v>
      </c>
      <c r="D27" s="172">
        <f t="shared" ref="D27:H28" si="19">D82</f>
        <v>0</v>
      </c>
      <c r="E27" s="172">
        <f t="shared" si="19"/>
        <v>0</v>
      </c>
      <c r="F27" s="172">
        <f t="shared" si="19"/>
        <v>0</v>
      </c>
      <c r="G27" s="172">
        <f t="shared" si="19"/>
        <v>0</v>
      </c>
      <c r="H27" s="172">
        <f t="shared" si="19"/>
        <v>0</v>
      </c>
      <c r="I27" s="12"/>
    </row>
    <row r="28" spans="1:9" ht="24.6" x14ac:dyDescent="0.4">
      <c r="A28" s="201">
        <v>19</v>
      </c>
      <c r="B28" s="202" t="s">
        <v>254</v>
      </c>
      <c r="C28" s="172">
        <f>C83</f>
        <v>18</v>
      </c>
      <c r="D28" s="172">
        <f t="shared" si="19"/>
        <v>1759</v>
      </c>
      <c r="E28" s="172">
        <f t="shared" si="19"/>
        <v>0</v>
      </c>
      <c r="F28" s="172">
        <f t="shared" si="19"/>
        <v>0</v>
      </c>
      <c r="G28" s="172">
        <f t="shared" si="19"/>
        <v>18</v>
      </c>
      <c r="H28" s="172">
        <f t="shared" si="19"/>
        <v>1759</v>
      </c>
      <c r="I28" s="12"/>
    </row>
    <row r="29" spans="1:9" ht="24.6" x14ac:dyDescent="0.4">
      <c r="A29" s="201">
        <v>20</v>
      </c>
      <c r="B29" s="202" t="s">
        <v>245</v>
      </c>
      <c r="C29" s="172">
        <f>C85</f>
        <v>0</v>
      </c>
      <c r="D29" s="172">
        <f t="shared" ref="D29:H29" si="20">D85</f>
        <v>0</v>
      </c>
      <c r="E29" s="172">
        <f t="shared" si="20"/>
        <v>0</v>
      </c>
      <c r="F29" s="172">
        <f t="shared" si="20"/>
        <v>0</v>
      </c>
      <c r="G29" s="172">
        <f t="shared" si="20"/>
        <v>0</v>
      </c>
      <c r="H29" s="172">
        <f t="shared" si="20"/>
        <v>0</v>
      </c>
      <c r="I29" s="12"/>
    </row>
    <row r="30" spans="1:9" ht="24.6" x14ac:dyDescent="0.4">
      <c r="A30" s="201">
        <v>21</v>
      </c>
      <c r="B30" s="202" t="s">
        <v>246</v>
      </c>
      <c r="C30" s="172">
        <f>C90</f>
        <v>0</v>
      </c>
      <c r="D30" s="172">
        <f t="shared" ref="D30:H30" si="21">D90</f>
        <v>0</v>
      </c>
      <c r="E30" s="172">
        <f t="shared" si="21"/>
        <v>0</v>
      </c>
      <c r="F30" s="172">
        <f t="shared" si="21"/>
        <v>0</v>
      </c>
      <c r="G30" s="172">
        <f t="shared" si="21"/>
        <v>0</v>
      </c>
      <c r="H30" s="172">
        <f t="shared" si="21"/>
        <v>0</v>
      </c>
      <c r="I30" s="12"/>
    </row>
    <row r="31" spans="1:9" ht="24.6" x14ac:dyDescent="0.4">
      <c r="A31" s="201">
        <v>22</v>
      </c>
      <c r="B31" s="202" t="s">
        <v>248</v>
      </c>
      <c r="C31" s="172">
        <f>C84</f>
        <v>0</v>
      </c>
      <c r="D31" s="172">
        <f t="shared" ref="D31:H31" si="22">D84</f>
        <v>0</v>
      </c>
      <c r="E31" s="172">
        <f t="shared" si="22"/>
        <v>0</v>
      </c>
      <c r="F31" s="172">
        <f t="shared" si="22"/>
        <v>0</v>
      </c>
      <c r="G31" s="172">
        <f t="shared" si="22"/>
        <v>0</v>
      </c>
      <c r="H31" s="172">
        <f t="shared" si="22"/>
        <v>0</v>
      </c>
      <c r="I31" s="12"/>
    </row>
    <row r="32" spans="1:9" ht="24.6" x14ac:dyDescent="0.4">
      <c r="A32" s="201">
        <v>23</v>
      </c>
      <c r="B32" s="202" t="s">
        <v>390</v>
      </c>
      <c r="C32" s="172">
        <f>C91</f>
        <v>4</v>
      </c>
      <c r="D32" s="172">
        <f t="shared" ref="D32:H32" si="23">D91</f>
        <v>1094</v>
      </c>
      <c r="E32" s="172">
        <f t="shared" si="23"/>
        <v>0</v>
      </c>
      <c r="F32" s="172">
        <f t="shared" si="23"/>
        <v>0</v>
      </c>
      <c r="G32" s="172">
        <f t="shared" si="23"/>
        <v>4</v>
      </c>
      <c r="H32" s="172">
        <f t="shared" si="23"/>
        <v>1136</v>
      </c>
      <c r="I32" s="12"/>
    </row>
    <row r="33" spans="1:9" ht="24.6" x14ac:dyDescent="0.4">
      <c r="A33" s="201">
        <v>24</v>
      </c>
      <c r="B33" s="202" t="s">
        <v>250</v>
      </c>
      <c r="C33" s="172">
        <f>SUM(C80:C81)</f>
        <v>0</v>
      </c>
      <c r="D33" s="172">
        <f t="shared" ref="D33:H33" si="24">SUM(D80:D81)</f>
        <v>0</v>
      </c>
      <c r="E33" s="172">
        <f t="shared" si="24"/>
        <v>0</v>
      </c>
      <c r="F33" s="172">
        <f t="shared" si="24"/>
        <v>0</v>
      </c>
      <c r="G33" s="172">
        <f t="shared" si="24"/>
        <v>0</v>
      </c>
      <c r="H33" s="172">
        <f t="shared" si="24"/>
        <v>0</v>
      </c>
      <c r="I33" s="12"/>
    </row>
    <row r="34" spans="1:9" ht="24.6" x14ac:dyDescent="0.4">
      <c r="A34" s="201">
        <v>25</v>
      </c>
      <c r="B34" s="202" t="s">
        <v>251</v>
      </c>
      <c r="C34" s="172">
        <f>C87</f>
        <v>3</v>
      </c>
      <c r="D34" s="172">
        <f t="shared" ref="D34:H34" si="25">D87</f>
        <v>2742</v>
      </c>
      <c r="E34" s="172">
        <f t="shared" si="25"/>
        <v>0</v>
      </c>
      <c r="F34" s="172">
        <f t="shared" si="25"/>
        <v>0</v>
      </c>
      <c r="G34" s="172">
        <f t="shared" si="25"/>
        <v>3</v>
      </c>
      <c r="H34" s="172">
        <f t="shared" si="25"/>
        <v>2742</v>
      </c>
      <c r="I34" s="12"/>
    </row>
    <row r="35" spans="1:9" ht="24.6" x14ac:dyDescent="0.4">
      <c r="A35" s="201">
        <v>26</v>
      </c>
      <c r="B35" s="202" t="s">
        <v>252</v>
      </c>
      <c r="C35" s="172">
        <f>C88</f>
        <v>0</v>
      </c>
      <c r="D35" s="172">
        <f t="shared" ref="D35:H35" si="26">D88</f>
        <v>0</v>
      </c>
      <c r="E35" s="172">
        <f t="shared" si="26"/>
        <v>0</v>
      </c>
      <c r="F35" s="172">
        <f t="shared" si="26"/>
        <v>0</v>
      </c>
      <c r="G35" s="172">
        <f t="shared" si="26"/>
        <v>0</v>
      </c>
      <c r="H35" s="172">
        <f t="shared" si="26"/>
        <v>0</v>
      </c>
      <c r="I35" s="12"/>
    </row>
    <row r="36" spans="1:9" ht="24.6" x14ac:dyDescent="0.4">
      <c r="A36" s="201">
        <v>27</v>
      </c>
      <c r="B36" s="202" t="s">
        <v>253</v>
      </c>
      <c r="C36" s="172">
        <f>C86</f>
        <v>124</v>
      </c>
      <c r="D36" s="172">
        <f t="shared" ref="D36" si="27">D86</f>
        <v>27786</v>
      </c>
      <c r="E36" s="172">
        <f>E86</f>
        <v>4</v>
      </c>
      <c r="F36" s="172">
        <f t="shared" ref="F36:H36" si="28">F86</f>
        <v>4261</v>
      </c>
      <c r="G36" s="172">
        <f t="shared" si="28"/>
        <v>104</v>
      </c>
      <c r="H36" s="172">
        <f t="shared" si="28"/>
        <v>25522</v>
      </c>
      <c r="I36" s="12"/>
    </row>
    <row r="37" spans="1:9" ht="24.6" x14ac:dyDescent="0.4">
      <c r="A37" s="201">
        <v>28</v>
      </c>
      <c r="B37" s="202" t="s">
        <v>255</v>
      </c>
      <c r="C37" s="172">
        <f>C89</f>
        <v>0</v>
      </c>
      <c r="D37" s="172">
        <f t="shared" ref="D37:H37" si="29">D89</f>
        <v>0</v>
      </c>
      <c r="E37" s="172">
        <f t="shared" si="29"/>
        <v>0</v>
      </c>
      <c r="F37" s="172">
        <f t="shared" si="29"/>
        <v>0</v>
      </c>
      <c r="G37" s="172">
        <f t="shared" si="29"/>
        <v>0</v>
      </c>
      <c r="H37" s="172">
        <f t="shared" si="29"/>
        <v>0</v>
      </c>
      <c r="I37" s="12"/>
    </row>
    <row r="38" spans="1:9" ht="24.6" x14ac:dyDescent="0.4">
      <c r="A38" s="201">
        <v>29</v>
      </c>
      <c r="B38" s="202" t="s">
        <v>310</v>
      </c>
      <c r="C38" s="172">
        <f>C92</f>
        <v>0</v>
      </c>
      <c r="D38" s="172">
        <f t="shared" ref="D38:H38" si="30">D92</f>
        <v>0</v>
      </c>
      <c r="E38" s="172">
        <f t="shared" si="30"/>
        <v>0</v>
      </c>
      <c r="F38" s="172">
        <f t="shared" si="30"/>
        <v>0</v>
      </c>
      <c r="G38" s="172">
        <f t="shared" si="30"/>
        <v>0</v>
      </c>
      <c r="H38" s="172">
        <f t="shared" si="30"/>
        <v>0</v>
      </c>
      <c r="I38" s="12"/>
    </row>
    <row r="39" spans="1:9" ht="24.6" x14ac:dyDescent="0.4">
      <c r="A39" s="201">
        <v>30</v>
      </c>
      <c r="B39" s="202" t="s">
        <v>256</v>
      </c>
      <c r="C39" s="172">
        <f>C93</f>
        <v>0</v>
      </c>
      <c r="D39" s="172">
        <f t="shared" ref="D39:H39" si="31">D93</f>
        <v>0</v>
      </c>
      <c r="E39" s="172">
        <f t="shared" si="31"/>
        <v>0</v>
      </c>
      <c r="F39" s="172">
        <f t="shared" si="31"/>
        <v>0</v>
      </c>
      <c r="G39" s="172">
        <f t="shared" si="31"/>
        <v>0</v>
      </c>
      <c r="H39" s="172">
        <f t="shared" si="31"/>
        <v>0</v>
      </c>
      <c r="I39" s="12"/>
    </row>
    <row r="40" spans="1:9" ht="24.6" x14ac:dyDescent="0.4">
      <c r="A40" s="201"/>
      <c r="B40" s="203" t="s">
        <v>261</v>
      </c>
      <c r="C40" s="172">
        <f t="shared" ref="C40:H40" si="32">SUM(C27:C39)</f>
        <v>149</v>
      </c>
      <c r="D40" s="172">
        <f t="shared" si="32"/>
        <v>33381</v>
      </c>
      <c r="E40" s="172">
        <f t="shared" si="32"/>
        <v>4</v>
      </c>
      <c r="F40" s="172">
        <f t="shared" si="32"/>
        <v>4261</v>
      </c>
      <c r="G40" s="172">
        <f t="shared" si="32"/>
        <v>129</v>
      </c>
      <c r="H40" s="172">
        <f t="shared" si="32"/>
        <v>31159</v>
      </c>
      <c r="I40" s="12"/>
    </row>
    <row r="41" spans="1:9" ht="24.6" x14ac:dyDescent="0.4">
      <c r="A41" s="201"/>
      <c r="B41" s="201" t="s">
        <v>157</v>
      </c>
      <c r="C41" s="172">
        <f t="shared" ref="C41:H41" si="33">C23+C25+C40</f>
        <v>636</v>
      </c>
      <c r="D41" s="172">
        <f t="shared" si="33"/>
        <v>77207</v>
      </c>
      <c r="E41" s="172">
        <f t="shared" si="33"/>
        <v>17</v>
      </c>
      <c r="F41" s="172">
        <f t="shared" si="33"/>
        <v>4702</v>
      </c>
      <c r="G41" s="172">
        <f t="shared" si="33"/>
        <v>602</v>
      </c>
      <c r="H41" s="172">
        <f t="shared" si="33"/>
        <v>74508</v>
      </c>
      <c r="I41" s="12"/>
    </row>
    <row r="42" spans="1:9" ht="24.6" hidden="1" x14ac:dyDescent="0.4">
      <c r="A42" s="137"/>
      <c r="B42" s="137"/>
      <c r="C42" s="172"/>
      <c r="D42" s="172"/>
      <c r="E42" s="172"/>
      <c r="F42" s="172"/>
      <c r="G42" s="172"/>
      <c r="H42" s="172"/>
      <c r="I42" s="12"/>
    </row>
    <row r="43" spans="1:9" ht="24.6" hidden="1" x14ac:dyDescent="0.4">
      <c r="A43" s="137"/>
      <c r="B43" s="137"/>
      <c r="C43" s="172"/>
      <c r="D43" s="172"/>
      <c r="E43" s="172"/>
      <c r="F43" s="172"/>
      <c r="G43" s="172"/>
      <c r="H43" s="172"/>
      <c r="I43" s="12"/>
    </row>
    <row r="44" spans="1:9" ht="24.6" hidden="1" x14ac:dyDescent="0.4">
      <c r="A44" s="200">
        <v>1</v>
      </c>
      <c r="B44" s="782" t="s">
        <v>372</v>
      </c>
      <c r="C44" s="137"/>
      <c r="D44" s="137"/>
      <c r="E44" s="137"/>
      <c r="F44" s="137"/>
      <c r="G44" s="137"/>
      <c r="H44" s="137"/>
      <c r="I44" s="12"/>
    </row>
    <row r="45" spans="1:9" ht="24.6" hidden="1" x14ac:dyDescent="0.4">
      <c r="A45" s="129">
        <v>2</v>
      </c>
      <c r="B45" s="782" t="s">
        <v>373</v>
      </c>
      <c r="C45" s="137"/>
      <c r="D45" s="137"/>
      <c r="E45" s="137"/>
      <c r="F45" s="137"/>
      <c r="G45" s="137"/>
      <c r="H45" s="137"/>
      <c r="I45" s="12"/>
    </row>
    <row r="46" spans="1:9" ht="24.6" hidden="1" x14ac:dyDescent="0.4">
      <c r="A46" s="129">
        <v>3</v>
      </c>
      <c r="B46" s="782" t="s">
        <v>374</v>
      </c>
      <c r="C46" s="79"/>
      <c r="D46" s="79"/>
      <c r="E46" s="137"/>
      <c r="F46" s="137"/>
      <c r="G46" s="79"/>
      <c r="H46" s="79"/>
      <c r="I46" s="12"/>
    </row>
    <row r="47" spans="1:9" ht="24.6" hidden="1" x14ac:dyDescent="0.4">
      <c r="A47" s="129">
        <v>4</v>
      </c>
      <c r="B47" s="782" t="s">
        <v>375</v>
      </c>
      <c r="C47" s="79"/>
      <c r="D47" s="79"/>
      <c r="E47" s="137"/>
      <c r="F47" s="137"/>
      <c r="G47" s="79"/>
      <c r="H47" s="79"/>
      <c r="I47" s="12"/>
    </row>
    <row r="48" spans="1:9" ht="24.6" hidden="1" x14ac:dyDescent="0.4">
      <c r="A48" s="129">
        <v>5</v>
      </c>
      <c r="B48" s="782" t="s">
        <v>376</v>
      </c>
      <c r="C48" s="79"/>
      <c r="D48" s="79"/>
      <c r="E48" s="137"/>
      <c r="F48" s="137"/>
      <c r="G48" s="79"/>
      <c r="H48" s="79"/>
      <c r="I48" s="12"/>
    </row>
    <row r="49" spans="1:11" ht="24.6" hidden="1" x14ac:dyDescent="0.4">
      <c r="A49" s="129">
        <v>6</v>
      </c>
      <c r="B49" s="782" t="s">
        <v>377</v>
      </c>
      <c r="C49" s="137"/>
      <c r="D49" s="137"/>
      <c r="E49" s="137"/>
      <c r="F49" s="137"/>
      <c r="G49" s="137"/>
      <c r="H49" s="137"/>
      <c r="I49" s="12"/>
    </row>
    <row r="50" spans="1:11" ht="24.6" hidden="1" x14ac:dyDescent="0.4">
      <c r="A50" s="129">
        <v>7</v>
      </c>
      <c r="B50" s="782" t="s">
        <v>378</v>
      </c>
      <c r="C50" s="137"/>
      <c r="D50" s="137"/>
      <c r="E50" s="137"/>
      <c r="F50" s="137"/>
      <c r="G50" s="137"/>
      <c r="H50" s="137"/>
      <c r="I50" s="12"/>
    </row>
    <row r="51" spans="1:11" ht="24.6" hidden="1" x14ac:dyDescent="0.4">
      <c r="A51" s="129">
        <v>8</v>
      </c>
      <c r="B51" s="782" t="s">
        <v>379</v>
      </c>
      <c r="C51" s="137"/>
      <c r="D51" s="137"/>
      <c r="E51" s="137"/>
      <c r="F51" s="137"/>
      <c r="G51" s="137"/>
      <c r="H51" s="137"/>
      <c r="I51" s="12"/>
    </row>
    <row r="52" spans="1:11" ht="24.6" hidden="1" x14ac:dyDescent="0.4">
      <c r="A52" s="129">
        <v>9</v>
      </c>
      <c r="B52" s="782" t="s">
        <v>380</v>
      </c>
      <c r="C52" s="137"/>
      <c r="D52" s="137"/>
      <c r="E52" s="137"/>
      <c r="F52" s="137"/>
      <c r="G52" s="137"/>
      <c r="H52" s="137"/>
      <c r="I52" s="12"/>
    </row>
    <row r="53" spans="1:11" ht="24.6" hidden="1" x14ac:dyDescent="0.4">
      <c r="A53" s="129">
        <v>10</v>
      </c>
      <c r="B53" s="782" t="s">
        <v>381</v>
      </c>
      <c r="C53" s="137"/>
      <c r="D53" s="137"/>
      <c r="E53" s="137"/>
      <c r="F53" s="137"/>
      <c r="G53" s="137"/>
      <c r="H53" s="137"/>
      <c r="I53" s="12"/>
    </row>
    <row r="54" spans="1:11" ht="24.6" hidden="1" x14ac:dyDescent="0.4">
      <c r="A54" s="249" t="s">
        <v>200</v>
      </c>
      <c r="B54" s="250"/>
      <c r="C54" s="137">
        <v>289</v>
      </c>
      <c r="D54" s="137">
        <v>26800</v>
      </c>
      <c r="E54" s="137">
        <v>4</v>
      </c>
      <c r="F54" s="137">
        <v>266</v>
      </c>
      <c r="G54" s="137">
        <v>267</v>
      </c>
      <c r="H54" s="137">
        <v>26510</v>
      </c>
      <c r="I54" s="12"/>
    </row>
    <row r="55" spans="1:11" ht="24.6" hidden="1" x14ac:dyDescent="0.4">
      <c r="A55" s="131">
        <v>11</v>
      </c>
      <c r="B55" s="142" t="s">
        <v>143</v>
      </c>
      <c r="C55" s="137">
        <v>1</v>
      </c>
      <c r="D55" s="137">
        <v>220</v>
      </c>
      <c r="E55" s="137">
        <v>0</v>
      </c>
      <c r="F55" s="137">
        <v>0</v>
      </c>
      <c r="G55" s="137">
        <v>1</v>
      </c>
      <c r="H55" s="137">
        <v>220</v>
      </c>
      <c r="I55" s="12"/>
    </row>
    <row r="56" spans="1:11" ht="24.6" hidden="1" x14ac:dyDescent="0.4">
      <c r="A56" s="131">
        <v>12</v>
      </c>
      <c r="B56" s="142" t="s">
        <v>144</v>
      </c>
      <c r="C56" s="137">
        <v>0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12"/>
    </row>
    <row r="57" spans="1:11" ht="24.6" hidden="1" x14ac:dyDescent="0.4">
      <c r="A57" s="228">
        <v>13</v>
      </c>
      <c r="B57" s="142" t="s">
        <v>196</v>
      </c>
      <c r="C57" s="137">
        <v>0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12"/>
    </row>
    <row r="58" spans="1:11" ht="24.6" hidden="1" x14ac:dyDescent="0.4">
      <c r="A58" s="129">
        <v>14</v>
      </c>
      <c r="B58" s="141" t="s">
        <v>142</v>
      </c>
      <c r="C58" s="137">
        <v>0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2"/>
      <c r="K58" s="706"/>
    </row>
    <row r="59" spans="1:11" ht="24.6" hidden="1" x14ac:dyDescent="0.4">
      <c r="A59" s="131">
        <v>15</v>
      </c>
      <c r="B59" s="141" t="s">
        <v>304</v>
      </c>
      <c r="C59" s="137">
        <v>0</v>
      </c>
      <c r="D59" s="137">
        <v>0</v>
      </c>
      <c r="E59" s="137">
        <v>0</v>
      </c>
      <c r="F59" s="137">
        <v>0</v>
      </c>
      <c r="G59" s="137">
        <v>0</v>
      </c>
      <c r="H59" s="137">
        <v>0</v>
      </c>
      <c r="I59" s="12"/>
    </row>
    <row r="60" spans="1:11" ht="24.6" hidden="1" x14ac:dyDescent="0.4">
      <c r="A60" s="131">
        <v>16</v>
      </c>
      <c r="B60" s="141" t="s">
        <v>227</v>
      </c>
      <c r="C60" s="137">
        <v>40</v>
      </c>
      <c r="D60" s="137">
        <v>4265</v>
      </c>
      <c r="E60" s="137">
        <v>0</v>
      </c>
      <c r="F60" s="137">
        <v>0</v>
      </c>
      <c r="G60" s="137">
        <v>40</v>
      </c>
      <c r="H60" s="137">
        <v>4265</v>
      </c>
      <c r="I60" s="12"/>
    </row>
    <row r="61" spans="1:11" ht="24.6" hidden="1" x14ac:dyDescent="0.4">
      <c r="A61" s="228">
        <v>17</v>
      </c>
      <c r="B61" s="142" t="s">
        <v>213</v>
      </c>
      <c r="C61" s="137">
        <v>1</v>
      </c>
      <c r="D61" s="137">
        <v>200</v>
      </c>
      <c r="E61" s="137">
        <v>0</v>
      </c>
      <c r="F61" s="137">
        <v>0</v>
      </c>
      <c r="G61" s="137">
        <v>1</v>
      </c>
      <c r="H61" s="137">
        <v>200</v>
      </c>
      <c r="I61" s="12"/>
    </row>
    <row r="62" spans="1:11" ht="24.6" hidden="1" x14ac:dyDescent="0.4">
      <c r="A62" s="129">
        <v>18</v>
      </c>
      <c r="B62" s="141" t="s">
        <v>229</v>
      </c>
      <c r="C62" s="137">
        <v>4</v>
      </c>
      <c r="D62" s="137">
        <v>321</v>
      </c>
      <c r="E62" s="137">
        <v>0</v>
      </c>
      <c r="F62" s="137">
        <v>0</v>
      </c>
      <c r="G62" s="137">
        <v>4</v>
      </c>
      <c r="H62" s="137">
        <v>319</v>
      </c>
      <c r="I62" s="12"/>
    </row>
    <row r="63" spans="1:11" ht="24.6" hidden="1" x14ac:dyDescent="0.4">
      <c r="A63" s="131">
        <v>19</v>
      </c>
      <c r="B63" s="246" t="s">
        <v>228</v>
      </c>
      <c r="C63" s="137">
        <v>0</v>
      </c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12"/>
    </row>
    <row r="64" spans="1:11" ht="24.6" hidden="1" x14ac:dyDescent="0.4">
      <c r="A64" s="131">
        <v>20</v>
      </c>
      <c r="B64" s="141" t="s">
        <v>97</v>
      </c>
      <c r="C64" s="137">
        <v>0</v>
      </c>
      <c r="D64" s="137">
        <v>0</v>
      </c>
      <c r="E64" s="137">
        <v>0</v>
      </c>
      <c r="F64" s="137">
        <v>0</v>
      </c>
      <c r="G64" s="137">
        <v>0</v>
      </c>
      <c r="H64" s="137">
        <v>0</v>
      </c>
      <c r="I64" s="12"/>
    </row>
    <row r="65" spans="1:9" ht="24.6" hidden="1" x14ac:dyDescent="0.4">
      <c r="A65" s="228">
        <v>21</v>
      </c>
      <c r="B65" s="142" t="s">
        <v>179</v>
      </c>
      <c r="C65" s="137">
        <v>87</v>
      </c>
      <c r="D65" s="137">
        <v>3830</v>
      </c>
      <c r="E65" s="137">
        <v>9</v>
      </c>
      <c r="F65" s="137">
        <v>175</v>
      </c>
      <c r="G65" s="137">
        <v>96</v>
      </c>
      <c r="H65" s="137">
        <v>3682</v>
      </c>
      <c r="I65" s="12"/>
    </row>
    <row r="66" spans="1:9" ht="24.6" hidden="1" x14ac:dyDescent="0.4">
      <c r="A66" s="129">
        <v>22</v>
      </c>
      <c r="B66" s="142" t="s">
        <v>145</v>
      </c>
      <c r="C66" s="137">
        <v>1</v>
      </c>
      <c r="D66" s="137">
        <v>30</v>
      </c>
      <c r="E66" s="137">
        <v>0</v>
      </c>
      <c r="F66" s="137">
        <v>0</v>
      </c>
      <c r="G66" s="137">
        <v>1</v>
      </c>
      <c r="H66" s="137">
        <v>30</v>
      </c>
      <c r="I66" s="12"/>
    </row>
    <row r="67" spans="1:9" ht="24.6" hidden="1" x14ac:dyDescent="0.4">
      <c r="A67" s="131">
        <v>23</v>
      </c>
      <c r="B67" s="141" t="s">
        <v>173</v>
      </c>
      <c r="C67" s="137">
        <v>5</v>
      </c>
      <c r="D67" s="137">
        <v>1105</v>
      </c>
      <c r="E67" s="137">
        <v>0</v>
      </c>
      <c r="F67" s="137">
        <v>0</v>
      </c>
      <c r="G67" s="137">
        <v>5</v>
      </c>
      <c r="H67" s="137">
        <v>1028</v>
      </c>
      <c r="I67" s="12"/>
    </row>
    <row r="68" spans="1:9" ht="24.6" hidden="1" x14ac:dyDescent="0.4">
      <c r="A68" s="131">
        <v>24</v>
      </c>
      <c r="B68" s="142" t="s">
        <v>146</v>
      </c>
      <c r="C68" s="137">
        <v>2</v>
      </c>
      <c r="D68" s="137">
        <v>306</v>
      </c>
      <c r="E68" s="137">
        <v>0</v>
      </c>
      <c r="F68" s="137">
        <v>0</v>
      </c>
      <c r="G68" s="137">
        <v>2</v>
      </c>
      <c r="H68" s="137">
        <v>306</v>
      </c>
      <c r="I68" s="12"/>
    </row>
    <row r="69" spans="1:9" ht="24.6" hidden="1" x14ac:dyDescent="0.4">
      <c r="A69" s="228">
        <v>25</v>
      </c>
      <c r="B69" s="142" t="s">
        <v>148</v>
      </c>
      <c r="C69" s="137">
        <v>0</v>
      </c>
      <c r="D69" s="137">
        <v>0</v>
      </c>
      <c r="E69" s="137">
        <v>0</v>
      </c>
      <c r="F69" s="137">
        <v>0</v>
      </c>
      <c r="G69" s="137">
        <v>0</v>
      </c>
      <c r="H69" s="137">
        <v>0</v>
      </c>
      <c r="I69" s="12"/>
    </row>
    <row r="70" spans="1:9" ht="24.6" hidden="1" x14ac:dyDescent="0.4">
      <c r="A70" s="129">
        <v>26</v>
      </c>
      <c r="B70" s="142" t="s">
        <v>149</v>
      </c>
      <c r="C70" s="137">
        <v>16</v>
      </c>
      <c r="D70" s="137">
        <v>767</v>
      </c>
      <c r="E70" s="137">
        <v>0</v>
      </c>
      <c r="F70" s="137">
        <v>0</v>
      </c>
      <c r="G70" s="137">
        <v>16</v>
      </c>
      <c r="H70" s="137">
        <v>767</v>
      </c>
      <c r="I70" s="12"/>
    </row>
    <row r="71" spans="1:9" ht="24.6" hidden="1" x14ac:dyDescent="0.4">
      <c r="A71" s="131">
        <v>27</v>
      </c>
      <c r="B71" s="142" t="s">
        <v>150</v>
      </c>
      <c r="C71" s="137">
        <v>2</v>
      </c>
      <c r="D71" s="137">
        <v>6</v>
      </c>
      <c r="E71" s="137">
        <v>0</v>
      </c>
      <c r="F71" s="137">
        <v>0</v>
      </c>
      <c r="G71" s="137">
        <v>2</v>
      </c>
      <c r="H71" s="137">
        <v>6</v>
      </c>
      <c r="I71" s="12"/>
    </row>
    <row r="72" spans="1:9" ht="24.6" hidden="1" x14ac:dyDescent="0.4">
      <c r="A72" s="131">
        <v>28</v>
      </c>
      <c r="B72" s="141" t="s">
        <v>174</v>
      </c>
      <c r="C72" s="137">
        <v>0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2"/>
    </row>
    <row r="73" spans="1:9" ht="24.6" hidden="1" x14ac:dyDescent="0.4">
      <c r="A73" s="228">
        <v>29</v>
      </c>
      <c r="B73" s="141" t="s">
        <v>325</v>
      </c>
      <c r="C73" s="137">
        <v>0</v>
      </c>
      <c r="D73" s="137">
        <v>0</v>
      </c>
      <c r="E73" s="137">
        <v>0</v>
      </c>
      <c r="F73" s="137">
        <v>0</v>
      </c>
      <c r="G73" s="137">
        <v>0</v>
      </c>
      <c r="H73" s="137">
        <v>0</v>
      </c>
      <c r="I73" s="12"/>
    </row>
    <row r="74" spans="1:9" s="270" customFormat="1" ht="24.6" hidden="1" x14ac:dyDescent="0.4">
      <c r="A74" s="129">
        <v>30</v>
      </c>
      <c r="B74" s="279" t="s">
        <v>151</v>
      </c>
      <c r="C74" s="137">
        <v>20</v>
      </c>
      <c r="D74" s="137">
        <v>4088</v>
      </c>
      <c r="E74" s="137">
        <v>0</v>
      </c>
      <c r="F74" s="137">
        <v>0</v>
      </c>
      <c r="G74" s="137">
        <v>20</v>
      </c>
      <c r="H74" s="137">
        <v>4088</v>
      </c>
      <c r="I74" s="12"/>
    </row>
    <row r="75" spans="1:9" ht="24.6" hidden="1" x14ac:dyDescent="0.4">
      <c r="A75" s="131">
        <v>31</v>
      </c>
      <c r="B75" s="142" t="s">
        <v>226</v>
      </c>
      <c r="C75" s="137">
        <v>0</v>
      </c>
      <c r="D75" s="137">
        <v>0</v>
      </c>
      <c r="E75" s="137">
        <v>0</v>
      </c>
      <c r="F75" s="137">
        <v>0</v>
      </c>
      <c r="G75" s="137">
        <v>0</v>
      </c>
      <c r="H75" s="137">
        <v>0</v>
      </c>
      <c r="I75" s="12"/>
    </row>
    <row r="76" spans="1:9" ht="24.6" hidden="1" x14ac:dyDescent="0.4">
      <c r="A76" s="131">
        <v>32</v>
      </c>
      <c r="B76" s="142" t="s">
        <v>275</v>
      </c>
      <c r="C76" s="137">
        <v>4</v>
      </c>
      <c r="D76" s="137">
        <v>815</v>
      </c>
      <c r="E76" s="137">
        <v>0</v>
      </c>
      <c r="F76" s="137">
        <v>0</v>
      </c>
      <c r="G76" s="137">
        <v>4</v>
      </c>
      <c r="H76" s="137">
        <v>950</v>
      </c>
      <c r="I76" s="12"/>
    </row>
    <row r="77" spans="1:9" ht="24.6" hidden="1" x14ac:dyDescent="0.4">
      <c r="A77" s="228">
        <v>33</v>
      </c>
      <c r="B77" s="142" t="s">
        <v>193</v>
      </c>
      <c r="C77" s="137">
        <v>10</v>
      </c>
      <c r="D77" s="137">
        <v>726</v>
      </c>
      <c r="E77" s="137">
        <v>0</v>
      </c>
      <c r="F77" s="137">
        <v>0</v>
      </c>
      <c r="G77" s="137">
        <v>10</v>
      </c>
      <c r="H77" s="137">
        <v>726</v>
      </c>
      <c r="I77" s="2"/>
    </row>
    <row r="78" spans="1:9" ht="24.6" hidden="1" x14ac:dyDescent="0.4">
      <c r="A78" s="245" t="s">
        <v>158</v>
      </c>
      <c r="B78" s="246"/>
      <c r="C78" s="137">
        <f t="shared" ref="C78:H78" si="34">SUM(C54:C77)</f>
        <v>482</v>
      </c>
      <c r="D78" s="137">
        <f t="shared" si="34"/>
        <v>43479</v>
      </c>
      <c r="E78" s="137">
        <f t="shared" si="34"/>
        <v>13</v>
      </c>
      <c r="F78" s="137">
        <f t="shared" si="34"/>
        <v>441</v>
      </c>
      <c r="G78" s="137">
        <f t="shared" si="34"/>
        <v>469</v>
      </c>
      <c r="H78" s="137">
        <f t="shared" si="34"/>
        <v>43097</v>
      </c>
      <c r="I78" s="2"/>
    </row>
    <row r="79" spans="1:9" ht="24.6" hidden="1" x14ac:dyDescent="0.4">
      <c r="A79" s="129">
        <v>34</v>
      </c>
      <c r="B79" s="141" t="s">
        <v>152</v>
      </c>
      <c r="C79" s="172">
        <v>5</v>
      </c>
      <c r="D79" s="172">
        <v>347</v>
      </c>
      <c r="E79" s="172">
        <f>E102</f>
        <v>0</v>
      </c>
      <c r="F79" s="172">
        <f t="shared" ref="F79:H79" si="35">F102</f>
        <v>0</v>
      </c>
      <c r="G79" s="172">
        <f>G102</f>
        <v>4</v>
      </c>
      <c r="H79" s="172">
        <f t="shared" si="35"/>
        <v>252</v>
      </c>
      <c r="I79" s="2"/>
    </row>
    <row r="80" spans="1:9" ht="24.6" hidden="1" x14ac:dyDescent="0.4">
      <c r="A80" s="129">
        <v>35</v>
      </c>
      <c r="B80" s="141" t="s">
        <v>153</v>
      </c>
      <c r="C80" s="172">
        <v>0</v>
      </c>
      <c r="D80" s="172">
        <v>0</v>
      </c>
      <c r="E80" s="172">
        <v>0</v>
      </c>
      <c r="F80" s="172">
        <v>0</v>
      </c>
      <c r="G80" s="172">
        <v>0</v>
      </c>
      <c r="H80" s="172">
        <v>0</v>
      </c>
      <c r="I80" s="2"/>
    </row>
    <row r="81" spans="1:10" ht="24.6" hidden="1" x14ac:dyDescent="0.4">
      <c r="A81" s="129">
        <v>36</v>
      </c>
      <c r="B81" s="141" t="s">
        <v>276</v>
      </c>
      <c r="C81" s="172">
        <v>0</v>
      </c>
      <c r="D81" s="172">
        <v>0</v>
      </c>
      <c r="E81" s="172">
        <v>0</v>
      </c>
      <c r="F81" s="172">
        <v>0</v>
      </c>
      <c r="G81" s="172">
        <v>0</v>
      </c>
      <c r="H81" s="172">
        <v>0</v>
      </c>
      <c r="I81" s="2"/>
    </row>
    <row r="82" spans="1:10" ht="24.6" hidden="1" x14ac:dyDescent="0.4">
      <c r="A82" s="129">
        <v>37</v>
      </c>
      <c r="B82" s="130" t="s">
        <v>264</v>
      </c>
      <c r="C82" s="172">
        <v>0</v>
      </c>
      <c r="D82" s="172">
        <v>0</v>
      </c>
      <c r="E82" s="172">
        <v>0</v>
      </c>
      <c r="F82" s="172">
        <v>0</v>
      </c>
      <c r="G82" s="172">
        <v>0</v>
      </c>
      <c r="H82" s="172">
        <v>0</v>
      </c>
      <c r="I82" s="2"/>
    </row>
    <row r="83" spans="1:10" ht="24.6" hidden="1" x14ac:dyDescent="0.4">
      <c r="A83" s="129">
        <v>38</v>
      </c>
      <c r="B83" s="242" t="s">
        <v>383</v>
      </c>
      <c r="C83" s="172">
        <v>18</v>
      </c>
      <c r="D83" s="172">
        <v>1759</v>
      </c>
      <c r="E83" s="172">
        <v>0</v>
      </c>
      <c r="F83" s="172">
        <v>0</v>
      </c>
      <c r="G83" s="172">
        <v>18</v>
      </c>
      <c r="H83" s="172">
        <v>1759</v>
      </c>
      <c r="I83" s="2"/>
    </row>
    <row r="84" spans="1:10" ht="24.6" hidden="1" x14ac:dyDescent="0.4">
      <c r="A84" s="129">
        <v>39</v>
      </c>
      <c r="B84" s="141" t="s">
        <v>154</v>
      </c>
      <c r="C84" s="172">
        <v>0</v>
      </c>
      <c r="D84" s="172">
        <v>0</v>
      </c>
      <c r="E84" s="658">
        <v>0</v>
      </c>
      <c r="F84" s="658">
        <v>0</v>
      </c>
      <c r="G84" s="172">
        <v>0</v>
      </c>
      <c r="H84" s="172">
        <v>0</v>
      </c>
      <c r="I84" s="2"/>
    </row>
    <row r="85" spans="1:10" ht="24.6" hidden="1" x14ac:dyDescent="0.4">
      <c r="A85" s="129">
        <v>40</v>
      </c>
      <c r="B85" s="133" t="s">
        <v>194</v>
      </c>
      <c r="C85" s="172">
        <v>0</v>
      </c>
      <c r="D85" s="172">
        <v>0</v>
      </c>
      <c r="E85" s="172">
        <v>0</v>
      </c>
      <c r="F85" s="172">
        <v>0</v>
      </c>
      <c r="G85" s="172">
        <v>0</v>
      </c>
      <c r="H85" s="172">
        <v>0</v>
      </c>
      <c r="I85" s="2"/>
    </row>
    <row r="86" spans="1:10" ht="24.6" hidden="1" x14ac:dyDescent="0.4">
      <c r="A86" s="129">
        <v>41</v>
      </c>
      <c r="B86" s="141" t="s">
        <v>161</v>
      </c>
      <c r="C86" s="172">
        <v>124</v>
      </c>
      <c r="D86" s="172">
        <v>27786</v>
      </c>
      <c r="E86" s="172">
        <v>4</v>
      </c>
      <c r="F86" s="172">
        <v>4261</v>
      </c>
      <c r="G86" s="172">
        <v>104</v>
      </c>
      <c r="H86" s="172">
        <v>25522</v>
      </c>
      <c r="I86" s="2"/>
    </row>
    <row r="87" spans="1:10" ht="24.6" hidden="1" x14ac:dyDescent="0.4">
      <c r="A87" s="129">
        <v>42</v>
      </c>
      <c r="B87" s="141" t="s">
        <v>160</v>
      </c>
      <c r="C87" s="172">
        <v>3</v>
      </c>
      <c r="D87" s="172">
        <v>2742</v>
      </c>
      <c r="E87" s="172">
        <v>0</v>
      </c>
      <c r="F87" s="172">
        <v>0</v>
      </c>
      <c r="G87" s="172">
        <v>3</v>
      </c>
      <c r="H87" s="172">
        <v>2742</v>
      </c>
      <c r="I87" s="2"/>
    </row>
    <row r="88" spans="1:10" ht="24.6" hidden="1" x14ac:dyDescent="0.4">
      <c r="A88" s="129">
        <v>43</v>
      </c>
      <c r="B88" s="142" t="s">
        <v>214</v>
      </c>
      <c r="C88" s="137">
        <v>0</v>
      </c>
      <c r="D88" s="137">
        <v>0</v>
      </c>
      <c r="E88" s="137">
        <v>0</v>
      </c>
      <c r="F88" s="137">
        <v>0</v>
      </c>
      <c r="G88" s="137">
        <v>0</v>
      </c>
      <c r="H88" s="137">
        <v>0</v>
      </c>
      <c r="I88" s="2"/>
    </row>
    <row r="89" spans="1:10" ht="24.6" hidden="1" x14ac:dyDescent="0.4">
      <c r="A89" s="129">
        <v>44</v>
      </c>
      <c r="B89" s="141" t="s">
        <v>156</v>
      </c>
      <c r="C89" s="137">
        <v>0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2"/>
    </row>
    <row r="90" spans="1:10" ht="24.6" hidden="1" x14ac:dyDescent="0.4">
      <c r="A90" s="129">
        <v>45</v>
      </c>
      <c r="B90" s="141" t="s">
        <v>177</v>
      </c>
      <c r="C90" s="137">
        <v>0</v>
      </c>
      <c r="D90" s="137">
        <v>0</v>
      </c>
      <c r="E90" s="137">
        <v>0</v>
      </c>
      <c r="F90" s="137">
        <v>0</v>
      </c>
      <c r="G90" s="137"/>
      <c r="H90" s="137">
        <v>0</v>
      </c>
      <c r="I90" s="2"/>
    </row>
    <row r="91" spans="1:10" ht="24.6" hidden="1" x14ac:dyDescent="0.4">
      <c r="A91" s="129">
        <v>46</v>
      </c>
      <c r="B91" s="141" t="s">
        <v>352</v>
      </c>
      <c r="C91" s="137">
        <v>4</v>
      </c>
      <c r="D91" s="137">
        <v>1094</v>
      </c>
      <c r="E91" s="137">
        <v>0</v>
      </c>
      <c r="F91" s="137">
        <v>0</v>
      </c>
      <c r="G91" s="137">
        <v>4</v>
      </c>
      <c r="H91" s="137">
        <v>1136</v>
      </c>
      <c r="I91" s="38"/>
    </row>
    <row r="92" spans="1:10" ht="24.6" hidden="1" x14ac:dyDescent="0.4">
      <c r="A92" s="129">
        <v>47</v>
      </c>
      <c r="B92" s="141" t="s">
        <v>311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38"/>
    </row>
    <row r="93" spans="1:10" ht="24.6" hidden="1" x14ac:dyDescent="0.4">
      <c r="A93" s="129">
        <v>48</v>
      </c>
      <c r="B93" s="141" t="s">
        <v>175</v>
      </c>
      <c r="C93" s="136">
        <v>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2" t="s">
        <v>316</v>
      </c>
    </row>
    <row r="94" spans="1:10" ht="24.6" hidden="1" x14ac:dyDescent="0.4">
      <c r="A94" s="245" t="s">
        <v>391</v>
      </c>
      <c r="B94" s="246"/>
      <c r="C94" s="172">
        <f t="shared" ref="C94:H94" si="36">SUM(C80:C93)</f>
        <v>149</v>
      </c>
      <c r="D94" s="172">
        <f t="shared" si="36"/>
        <v>33381</v>
      </c>
      <c r="E94" s="172">
        <f t="shared" si="36"/>
        <v>4</v>
      </c>
      <c r="F94" s="172">
        <f t="shared" si="36"/>
        <v>4261</v>
      </c>
      <c r="G94" s="172">
        <f t="shared" si="36"/>
        <v>129</v>
      </c>
      <c r="H94" s="172">
        <f t="shared" si="36"/>
        <v>31159</v>
      </c>
      <c r="I94" s="2"/>
    </row>
    <row r="95" spans="1:10" ht="25.2" hidden="1" thickBot="1" x14ac:dyDescent="0.45">
      <c r="A95" s="247" t="s">
        <v>157</v>
      </c>
      <c r="B95" s="248"/>
      <c r="C95" s="172">
        <f t="shared" ref="C95:H95" si="37">C78+C79+C94</f>
        <v>636</v>
      </c>
      <c r="D95" s="172">
        <f t="shared" si="37"/>
        <v>77207</v>
      </c>
      <c r="E95" s="172">
        <f t="shared" si="37"/>
        <v>17</v>
      </c>
      <c r="F95" s="172">
        <f t="shared" si="37"/>
        <v>4702</v>
      </c>
      <c r="G95" s="172">
        <f t="shared" si="37"/>
        <v>602</v>
      </c>
      <c r="H95" s="172">
        <f t="shared" si="37"/>
        <v>74508</v>
      </c>
      <c r="J95" s="471"/>
    </row>
    <row r="96" spans="1:10" ht="24.6" hidden="1" x14ac:dyDescent="0.4">
      <c r="A96" s="252"/>
      <c r="B96" s="253"/>
      <c r="C96" s="659"/>
      <c r="D96" s="659"/>
      <c r="E96" s="172"/>
      <c r="F96" s="660"/>
      <c r="G96" s="660"/>
      <c r="H96" s="660"/>
    </row>
    <row r="97" spans="1:8" ht="24.6" hidden="1" x14ac:dyDescent="0.4">
      <c r="A97" s="243">
        <v>1</v>
      </c>
      <c r="B97" s="254" t="s">
        <v>201</v>
      </c>
      <c r="C97" s="137">
        <v>0</v>
      </c>
      <c r="D97" s="137">
        <v>0</v>
      </c>
      <c r="E97" s="659">
        <v>0</v>
      </c>
      <c r="F97" s="137">
        <v>0</v>
      </c>
      <c r="G97" s="137">
        <v>0</v>
      </c>
      <c r="H97" s="137">
        <v>0</v>
      </c>
    </row>
    <row r="98" spans="1:8" ht="24.6" hidden="1" x14ac:dyDescent="0.4">
      <c r="A98" s="244">
        <v>2</v>
      </c>
      <c r="B98" s="142" t="s">
        <v>277</v>
      </c>
      <c r="C98" s="137">
        <v>4</v>
      </c>
      <c r="D98" s="137">
        <v>252</v>
      </c>
      <c r="E98" s="137">
        <v>0</v>
      </c>
      <c r="F98" s="137">
        <v>0</v>
      </c>
      <c r="G98" s="137">
        <v>4</v>
      </c>
      <c r="H98" s="137">
        <v>252</v>
      </c>
    </row>
    <row r="99" spans="1:8" ht="24.6" hidden="1" x14ac:dyDescent="0.4">
      <c r="A99" s="233">
        <v>3</v>
      </c>
      <c r="B99" s="141" t="s">
        <v>282</v>
      </c>
      <c r="C99" s="137">
        <v>0</v>
      </c>
      <c r="D99" s="172">
        <v>0</v>
      </c>
      <c r="E99" s="172">
        <v>0</v>
      </c>
      <c r="F99" s="172">
        <v>0</v>
      </c>
      <c r="G99" s="137">
        <v>0</v>
      </c>
      <c r="H99" s="172">
        <v>0</v>
      </c>
    </row>
    <row r="100" spans="1:8" ht="24.6" hidden="1" x14ac:dyDescent="0.4">
      <c r="A100" s="233">
        <v>4</v>
      </c>
      <c r="B100" s="241" t="s">
        <v>283</v>
      </c>
      <c r="C100" s="137">
        <v>0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</row>
    <row r="101" spans="1:8" ht="24.6" hidden="1" x14ac:dyDescent="0.4">
      <c r="A101" s="233">
        <v>5</v>
      </c>
      <c r="B101" s="141" t="s">
        <v>279</v>
      </c>
      <c r="C101" s="172">
        <v>1</v>
      </c>
      <c r="D101" s="172">
        <v>95</v>
      </c>
      <c r="E101" s="172"/>
      <c r="F101" s="172"/>
      <c r="G101" s="172"/>
      <c r="H101" s="172"/>
    </row>
    <row r="102" spans="1:8" ht="24.6" hidden="1" x14ac:dyDescent="0.4">
      <c r="A102" s="231"/>
      <c r="B102" s="141" t="s">
        <v>152</v>
      </c>
      <c r="C102" s="653">
        <f>SUM(C97:C101)</f>
        <v>5</v>
      </c>
      <c r="D102" s="653">
        <f t="shared" ref="D102:H102" si="38">SUM(D97:D101)</f>
        <v>347</v>
      </c>
      <c r="E102" s="653">
        <f t="shared" si="38"/>
        <v>0</v>
      </c>
      <c r="F102" s="653">
        <f t="shared" si="38"/>
        <v>0</v>
      </c>
      <c r="G102" s="653">
        <f t="shared" si="38"/>
        <v>4</v>
      </c>
      <c r="H102" s="653">
        <f t="shared" si="38"/>
        <v>252</v>
      </c>
    </row>
    <row r="103" spans="1:8" hidden="1" x14ac:dyDescent="0.25"/>
    <row r="104" spans="1:8" hidden="1" x14ac:dyDescent="0.25"/>
  </sheetData>
  <mergeCells count="4">
    <mergeCell ref="A1:H1"/>
    <mergeCell ref="A2:H2"/>
    <mergeCell ref="A3:H3"/>
    <mergeCell ref="A4:H4"/>
  </mergeCells>
  <pageMargins left="0.95" right="0.7" top="0.75" bottom="0.75" header="0.3" footer="0.3"/>
  <pageSetup paperSize="9" scale="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view="pageBreakPreview" zoomScale="60" zoomScaleNormal="40" workbookViewId="0">
      <pane ySplit="6" topLeftCell="A7" activePane="bottomLeft" state="frozen"/>
      <selection activeCell="E21" sqref="E21"/>
      <selection pane="bottomLeft" activeCell="E9" sqref="E9"/>
    </sheetView>
  </sheetViews>
  <sheetFormatPr defaultRowHeight="15" x14ac:dyDescent="0.25"/>
  <cols>
    <col min="2" max="2" width="49.08984375" customWidth="1"/>
    <col min="3" max="3" width="14.54296875" customWidth="1"/>
    <col min="4" max="4" width="14.81640625" bestFit="1" customWidth="1"/>
    <col min="5" max="5" width="18.54296875" customWidth="1"/>
    <col min="6" max="6" width="21.08984375" customWidth="1"/>
    <col min="7" max="7" width="15.6328125" customWidth="1"/>
    <col min="8" max="8" width="18" customWidth="1"/>
    <col min="9" max="9" width="10.90625" customWidth="1"/>
    <col min="10" max="10" width="13.81640625" bestFit="1" customWidth="1"/>
  </cols>
  <sheetData>
    <row r="1" spans="1:10" ht="24.6" x14ac:dyDescent="0.4">
      <c r="A1" s="1035" t="s">
        <v>394</v>
      </c>
      <c r="B1" s="1035"/>
      <c r="C1" s="1035"/>
      <c r="D1" s="1035"/>
      <c r="E1" s="1035"/>
      <c r="F1" s="1035"/>
      <c r="G1" s="1035"/>
      <c r="H1" s="1035"/>
    </row>
    <row r="2" spans="1:10" ht="24.6" x14ac:dyDescent="0.4">
      <c r="A2" s="1035" t="s">
        <v>369</v>
      </c>
      <c r="B2" s="1035"/>
      <c r="C2" s="1035"/>
      <c r="D2" s="1035"/>
      <c r="E2" s="1035"/>
      <c r="F2" s="1035"/>
      <c r="G2" s="1035"/>
      <c r="H2" s="1035"/>
    </row>
    <row r="3" spans="1:10" ht="24.6" x14ac:dyDescent="0.4">
      <c r="A3" s="1038" t="s">
        <v>348</v>
      </c>
      <c r="B3" s="1038"/>
      <c r="C3" s="1038"/>
      <c r="D3" s="1038"/>
      <c r="E3" s="1038"/>
      <c r="F3" s="1038"/>
      <c r="G3" s="1038"/>
      <c r="H3" s="1038"/>
    </row>
    <row r="4" spans="1:10" ht="25.2" thickBot="1" x14ac:dyDescent="0.45">
      <c r="A4" s="1038" t="s">
        <v>188</v>
      </c>
      <c r="B4" s="1038"/>
      <c r="C4" s="1038"/>
      <c r="D4" s="1038"/>
      <c r="E4" s="1038"/>
      <c r="F4" s="1038"/>
      <c r="G4" s="1038"/>
      <c r="H4" s="1038"/>
    </row>
    <row r="5" spans="1:10" ht="49.2" x14ac:dyDescent="0.25">
      <c r="A5" s="191" t="s">
        <v>55</v>
      </c>
      <c r="B5" s="191" t="s">
        <v>17</v>
      </c>
      <c r="C5" s="187" t="s">
        <v>351</v>
      </c>
      <c r="D5" s="186"/>
      <c r="E5" s="185" t="s">
        <v>56</v>
      </c>
      <c r="F5" s="185"/>
      <c r="G5" s="187" t="s">
        <v>366</v>
      </c>
      <c r="H5" s="186"/>
    </row>
    <row r="6" spans="1:10" ht="24.6" x14ac:dyDescent="0.4">
      <c r="A6" s="137"/>
      <c r="B6" s="137"/>
      <c r="C6" s="172" t="s">
        <v>11</v>
      </c>
      <c r="D6" s="172" t="s">
        <v>8</v>
      </c>
      <c r="E6" s="172" t="s">
        <v>11</v>
      </c>
      <c r="F6" s="172" t="s">
        <v>8</v>
      </c>
      <c r="G6" s="172" t="s">
        <v>11</v>
      </c>
      <c r="H6" s="172" t="s">
        <v>8</v>
      </c>
    </row>
    <row r="7" spans="1:10" ht="24.6" x14ac:dyDescent="0.4">
      <c r="A7" s="199">
        <v>1</v>
      </c>
      <c r="B7" s="724" t="s">
        <v>232</v>
      </c>
      <c r="C7" s="172">
        <f t="shared" ref="C7:H7" si="0">C56+C59+C60+C61+C62+C63+C79</f>
        <v>799</v>
      </c>
      <c r="D7" s="172">
        <f t="shared" si="0"/>
        <v>2375432</v>
      </c>
      <c r="E7" s="172">
        <f t="shared" si="0"/>
        <v>232</v>
      </c>
      <c r="F7" s="172">
        <f t="shared" si="0"/>
        <v>97743</v>
      </c>
      <c r="G7" s="172">
        <f t="shared" si="0"/>
        <v>1030</v>
      </c>
      <c r="H7" s="172">
        <f t="shared" si="0"/>
        <v>2381729</v>
      </c>
      <c r="J7" s="333"/>
    </row>
    <row r="8" spans="1:10" ht="24.6" x14ac:dyDescent="0.4">
      <c r="A8" s="199">
        <v>2</v>
      </c>
      <c r="B8" s="205" t="s">
        <v>231</v>
      </c>
      <c r="C8" s="172">
        <f>C57</f>
        <v>80</v>
      </c>
      <c r="D8" s="172">
        <f t="shared" ref="D8:H8" si="1">D57</f>
        <v>41420</v>
      </c>
      <c r="E8" s="172">
        <f t="shared" si="1"/>
        <v>20</v>
      </c>
      <c r="F8" s="172">
        <f t="shared" si="1"/>
        <v>200</v>
      </c>
      <c r="G8" s="172">
        <f t="shared" si="1"/>
        <v>80</v>
      </c>
      <c r="H8" s="172">
        <f t="shared" si="1"/>
        <v>38900</v>
      </c>
      <c r="J8" s="333"/>
    </row>
    <row r="9" spans="1:10" ht="24.6" x14ac:dyDescent="0.4">
      <c r="A9" s="199">
        <v>3</v>
      </c>
      <c r="B9" s="205" t="s">
        <v>257</v>
      </c>
      <c r="C9" s="137">
        <f>C58</f>
        <v>32</v>
      </c>
      <c r="D9" s="137">
        <f t="shared" ref="D9:H9" si="2">D58</f>
        <v>1787</v>
      </c>
      <c r="E9" s="137">
        <f t="shared" si="2"/>
        <v>0</v>
      </c>
      <c r="F9" s="137">
        <f t="shared" si="2"/>
        <v>0</v>
      </c>
      <c r="G9" s="137">
        <f t="shared" si="2"/>
        <v>31</v>
      </c>
      <c r="H9" s="137">
        <f t="shared" si="2"/>
        <v>1661</v>
      </c>
      <c r="J9" s="333"/>
    </row>
    <row r="10" spans="1:10" ht="24.6" x14ac:dyDescent="0.4">
      <c r="A10" s="199">
        <v>4</v>
      </c>
      <c r="B10" s="205" t="s">
        <v>233</v>
      </c>
      <c r="C10" s="172">
        <f>C64</f>
        <v>74</v>
      </c>
      <c r="D10" s="172">
        <f t="shared" ref="D10:H10" si="3">D64</f>
        <v>47186</v>
      </c>
      <c r="E10" s="172">
        <f t="shared" si="3"/>
        <v>2</v>
      </c>
      <c r="F10" s="172">
        <f t="shared" si="3"/>
        <v>2250</v>
      </c>
      <c r="G10" s="172">
        <f t="shared" si="3"/>
        <v>76</v>
      </c>
      <c r="H10" s="172">
        <f t="shared" si="3"/>
        <v>49132</v>
      </c>
      <c r="J10" s="333"/>
    </row>
    <row r="11" spans="1:10" ht="24.6" x14ac:dyDescent="0.4">
      <c r="A11" s="199">
        <v>5</v>
      </c>
      <c r="B11" s="205" t="s">
        <v>234</v>
      </c>
      <c r="C11" s="172">
        <f>C65</f>
        <v>10</v>
      </c>
      <c r="D11" s="172">
        <f>D65</f>
        <v>2847</v>
      </c>
      <c r="E11" s="172">
        <f>E65</f>
        <v>1</v>
      </c>
      <c r="F11" s="172">
        <v>7500</v>
      </c>
      <c r="G11" s="172">
        <f>G65</f>
        <v>11</v>
      </c>
      <c r="H11" s="172">
        <f>H65</f>
        <v>8257</v>
      </c>
      <c r="J11" s="333"/>
    </row>
    <row r="12" spans="1:10" ht="24.6" x14ac:dyDescent="0.4">
      <c r="A12" s="199">
        <v>6</v>
      </c>
      <c r="B12" s="205" t="s">
        <v>92</v>
      </c>
      <c r="C12" s="172">
        <f>SUM(C66:C68)</f>
        <v>212</v>
      </c>
      <c r="D12" s="172">
        <f t="shared" ref="D12:H12" si="4">SUM(D66:D68)</f>
        <v>194917</v>
      </c>
      <c r="E12" s="172">
        <f t="shared" si="4"/>
        <v>14</v>
      </c>
      <c r="F12" s="172">
        <f t="shared" si="4"/>
        <v>4685</v>
      </c>
      <c r="G12" s="172">
        <f t="shared" si="4"/>
        <v>212</v>
      </c>
      <c r="H12" s="172">
        <f t="shared" si="4"/>
        <v>194476</v>
      </c>
      <c r="J12" s="333"/>
    </row>
    <row r="13" spans="1:10" ht="24.6" x14ac:dyDescent="0.4">
      <c r="A13" s="199">
        <v>7</v>
      </c>
      <c r="B13" s="205" t="s">
        <v>258</v>
      </c>
      <c r="C13" s="172">
        <f>C69</f>
        <v>72</v>
      </c>
      <c r="D13" s="172">
        <f t="shared" ref="D13:H13" si="5">D69</f>
        <v>267200</v>
      </c>
      <c r="E13" s="172">
        <f t="shared" si="5"/>
        <v>2</v>
      </c>
      <c r="F13" s="172">
        <f t="shared" si="5"/>
        <v>500</v>
      </c>
      <c r="G13" s="172">
        <f t="shared" si="5"/>
        <v>74</v>
      </c>
      <c r="H13" s="172">
        <f t="shared" si="5"/>
        <v>239907</v>
      </c>
      <c r="J13" s="333"/>
    </row>
    <row r="14" spans="1:10" ht="24.6" x14ac:dyDescent="0.4">
      <c r="A14" s="199">
        <v>8</v>
      </c>
      <c r="B14" s="205" t="s">
        <v>235</v>
      </c>
      <c r="C14" s="172">
        <f>C70</f>
        <v>35</v>
      </c>
      <c r="D14" s="172">
        <f t="shared" ref="D14:H14" si="6">D70</f>
        <v>29700</v>
      </c>
      <c r="E14" s="172">
        <f t="shared" si="6"/>
        <v>0</v>
      </c>
      <c r="F14" s="172">
        <f t="shared" si="6"/>
        <v>0</v>
      </c>
      <c r="G14" s="172">
        <f t="shared" si="6"/>
        <v>35</v>
      </c>
      <c r="H14" s="172">
        <f t="shared" si="6"/>
        <v>29700</v>
      </c>
      <c r="J14" s="333"/>
    </row>
    <row r="15" spans="1:10" ht="24.6" x14ac:dyDescent="0.4">
      <c r="A15" s="199">
        <v>9</v>
      </c>
      <c r="B15" s="205" t="s">
        <v>236</v>
      </c>
      <c r="C15" s="172">
        <f>C71</f>
        <v>107</v>
      </c>
      <c r="D15" s="172">
        <f t="shared" ref="D15:H15" si="7">D71</f>
        <v>111891</v>
      </c>
      <c r="E15" s="172">
        <f t="shared" si="7"/>
        <v>0</v>
      </c>
      <c r="F15" s="172">
        <f t="shared" si="7"/>
        <v>0</v>
      </c>
      <c r="G15" s="172">
        <f t="shared" si="7"/>
        <v>75</v>
      </c>
      <c r="H15" s="172">
        <f t="shared" si="7"/>
        <v>95656</v>
      </c>
      <c r="J15" s="333"/>
    </row>
    <row r="16" spans="1:10" ht="24.6" x14ac:dyDescent="0.4">
      <c r="A16" s="199">
        <v>10</v>
      </c>
      <c r="B16" s="205" t="s">
        <v>170</v>
      </c>
      <c r="C16" s="172">
        <f>C72</f>
        <v>60</v>
      </c>
      <c r="D16" s="172">
        <f t="shared" ref="D16:H16" si="8">D72</f>
        <v>285866</v>
      </c>
      <c r="E16" s="172">
        <f t="shared" si="8"/>
        <v>2</v>
      </c>
      <c r="F16" s="172">
        <f t="shared" si="8"/>
        <v>8184</v>
      </c>
      <c r="G16" s="172">
        <f t="shared" si="8"/>
        <v>62</v>
      </c>
      <c r="H16" s="172">
        <f t="shared" si="8"/>
        <v>294050</v>
      </c>
      <c r="J16" s="333"/>
    </row>
    <row r="17" spans="1:10" ht="24.6" x14ac:dyDescent="0.4">
      <c r="A17" s="199">
        <v>11</v>
      </c>
      <c r="B17" s="205" t="s">
        <v>238</v>
      </c>
      <c r="C17" s="172">
        <f t="shared" ref="C17:H18" si="9">C73</f>
        <v>92</v>
      </c>
      <c r="D17" s="172">
        <f t="shared" si="9"/>
        <v>172605</v>
      </c>
      <c r="E17" s="172">
        <f t="shared" si="9"/>
        <v>0</v>
      </c>
      <c r="F17" s="172">
        <f t="shared" si="9"/>
        <v>0</v>
      </c>
      <c r="G17" s="172">
        <f t="shared" si="9"/>
        <v>92</v>
      </c>
      <c r="H17" s="172">
        <f t="shared" si="9"/>
        <v>172605</v>
      </c>
      <c r="J17" s="333"/>
    </row>
    <row r="18" spans="1:10" ht="24.6" x14ac:dyDescent="0.4">
      <c r="A18" s="199">
        <v>12</v>
      </c>
      <c r="B18" s="205" t="s">
        <v>239</v>
      </c>
      <c r="C18" s="172">
        <f t="shared" si="9"/>
        <v>185</v>
      </c>
      <c r="D18" s="172">
        <f t="shared" si="9"/>
        <v>54300</v>
      </c>
      <c r="E18" s="172">
        <f t="shared" si="9"/>
        <v>0</v>
      </c>
      <c r="F18" s="172">
        <f t="shared" si="9"/>
        <v>0</v>
      </c>
      <c r="G18" s="172">
        <f t="shared" si="9"/>
        <v>102</v>
      </c>
      <c r="H18" s="172">
        <f t="shared" si="9"/>
        <v>20000</v>
      </c>
      <c r="J18" s="333"/>
    </row>
    <row r="19" spans="1:10" ht="24.6" x14ac:dyDescent="0.4">
      <c r="A19" s="199">
        <v>13</v>
      </c>
      <c r="B19" s="205" t="s">
        <v>325</v>
      </c>
      <c r="C19" s="172">
        <f>C75</f>
        <v>5</v>
      </c>
      <c r="D19" s="172">
        <f t="shared" ref="D19:H19" si="10">D75</f>
        <v>1765</v>
      </c>
      <c r="E19" s="172">
        <f t="shared" si="10"/>
        <v>1</v>
      </c>
      <c r="F19" s="172">
        <f t="shared" si="10"/>
        <v>200</v>
      </c>
      <c r="G19" s="172">
        <f t="shared" si="10"/>
        <v>6</v>
      </c>
      <c r="H19" s="172">
        <f t="shared" si="10"/>
        <v>1965</v>
      </c>
      <c r="J19" s="333"/>
    </row>
    <row r="20" spans="1:10" ht="24.6" x14ac:dyDescent="0.4">
      <c r="A20" s="199">
        <v>14</v>
      </c>
      <c r="B20" s="205" t="s">
        <v>240</v>
      </c>
      <c r="C20" s="172">
        <f>C76</f>
        <v>47</v>
      </c>
      <c r="D20" s="172">
        <f t="shared" ref="D20:H22" si="11">D76</f>
        <v>34900</v>
      </c>
      <c r="E20" s="172">
        <f t="shared" si="11"/>
        <v>0</v>
      </c>
      <c r="F20" s="172">
        <f t="shared" si="11"/>
        <v>0</v>
      </c>
      <c r="G20" s="172">
        <f t="shared" si="11"/>
        <v>47</v>
      </c>
      <c r="H20" s="172">
        <f t="shared" si="11"/>
        <v>34900</v>
      </c>
      <c r="J20" s="333"/>
    </row>
    <row r="21" spans="1:10" ht="24.6" x14ac:dyDescent="0.4">
      <c r="A21" s="199">
        <v>15</v>
      </c>
      <c r="B21" s="205" t="s">
        <v>241</v>
      </c>
      <c r="C21" s="172">
        <f>C77</f>
        <v>43</v>
      </c>
      <c r="D21" s="172">
        <f t="shared" si="11"/>
        <v>28600</v>
      </c>
      <c r="E21" s="172">
        <f t="shared" si="11"/>
        <v>3</v>
      </c>
      <c r="F21" s="172">
        <f t="shared" si="11"/>
        <v>1200</v>
      </c>
      <c r="G21" s="172">
        <f t="shared" si="11"/>
        <v>45</v>
      </c>
      <c r="H21" s="172">
        <f t="shared" si="11"/>
        <v>31100</v>
      </c>
      <c r="J21" s="333"/>
    </row>
    <row r="22" spans="1:10" ht="24.6" x14ac:dyDescent="0.4">
      <c r="A22" s="199">
        <v>16</v>
      </c>
      <c r="B22" s="205" t="s">
        <v>242</v>
      </c>
      <c r="C22" s="172">
        <f>C78</f>
        <v>122</v>
      </c>
      <c r="D22" s="172">
        <f t="shared" si="11"/>
        <v>13116</v>
      </c>
      <c r="E22" s="172">
        <f t="shared" si="11"/>
        <v>0</v>
      </c>
      <c r="F22" s="172">
        <f t="shared" si="11"/>
        <v>0</v>
      </c>
      <c r="G22" s="172">
        <f t="shared" si="11"/>
        <v>98</v>
      </c>
      <c r="H22" s="172">
        <f t="shared" si="11"/>
        <v>19800</v>
      </c>
      <c r="J22" s="333"/>
    </row>
    <row r="23" spans="1:10" ht="24.6" x14ac:dyDescent="0.4">
      <c r="A23" s="199"/>
      <c r="B23" s="215" t="s">
        <v>259</v>
      </c>
      <c r="C23" s="172">
        <f t="shared" ref="C23:H23" si="12">SUM(C7:C22)</f>
        <v>1975</v>
      </c>
      <c r="D23" s="172">
        <f t="shared" si="12"/>
        <v>3663532</v>
      </c>
      <c r="E23" s="172">
        <f t="shared" si="12"/>
        <v>277</v>
      </c>
      <c r="F23" s="172">
        <f t="shared" si="12"/>
        <v>122462</v>
      </c>
      <c r="G23" s="172">
        <f t="shared" si="12"/>
        <v>2076</v>
      </c>
      <c r="H23" s="172">
        <f t="shared" si="12"/>
        <v>3613838</v>
      </c>
      <c r="J23" s="333"/>
    </row>
    <row r="24" spans="1:10" ht="24.6" x14ac:dyDescent="0.4">
      <c r="A24" s="199"/>
      <c r="B24" s="205"/>
      <c r="C24" s="172"/>
      <c r="D24" s="172"/>
      <c r="E24" s="172"/>
      <c r="F24" s="172"/>
      <c r="G24" s="172"/>
      <c r="H24" s="172"/>
      <c r="J24" s="333"/>
    </row>
    <row r="25" spans="1:10" ht="24.6" x14ac:dyDescent="0.4">
      <c r="A25" s="199">
        <v>17</v>
      </c>
      <c r="B25" s="215" t="s">
        <v>260</v>
      </c>
      <c r="C25" s="172">
        <f>C81</f>
        <v>107</v>
      </c>
      <c r="D25" s="172">
        <f t="shared" ref="D25:H25" si="13">D81</f>
        <v>113223</v>
      </c>
      <c r="E25" s="172">
        <f t="shared" si="13"/>
        <v>3</v>
      </c>
      <c r="F25" s="172">
        <f t="shared" si="13"/>
        <v>500</v>
      </c>
      <c r="G25" s="172">
        <f t="shared" si="13"/>
        <v>110</v>
      </c>
      <c r="H25" s="172">
        <f t="shared" si="13"/>
        <v>107923</v>
      </c>
      <c r="J25" s="333"/>
    </row>
    <row r="26" spans="1:10" ht="24.6" x14ac:dyDescent="0.4">
      <c r="A26" s="199"/>
      <c r="B26" s="205"/>
      <c r="C26" s="172"/>
      <c r="D26" s="172"/>
      <c r="E26" s="172"/>
      <c r="F26" s="172"/>
      <c r="G26" s="172"/>
      <c r="H26" s="172"/>
      <c r="J26" s="333"/>
    </row>
    <row r="27" spans="1:10" ht="24.6" x14ac:dyDescent="0.4">
      <c r="A27" s="199">
        <v>18</v>
      </c>
      <c r="B27" s="205" t="s">
        <v>244</v>
      </c>
      <c r="C27" s="172">
        <f>C84</f>
        <v>3</v>
      </c>
      <c r="D27" s="172">
        <f t="shared" ref="D27:H28" si="14">D84</f>
        <v>4448</v>
      </c>
      <c r="E27" s="172">
        <f t="shared" si="14"/>
        <v>0</v>
      </c>
      <c r="F27" s="172">
        <f t="shared" si="14"/>
        <v>0</v>
      </c>
      <c r="G27" s="172">
        <f t="shared" si="14"/>
        <v>3</v>
      </c>
      <c r="H27" s="172">
        <f t="shared" si="14"/>
        <v>4528</v>
      </c>
      <c r="J27" s="333"/>
    </row>
    <row r="28" spans="1:10" ht="24.6" x14ac:dyDescent="0.4">
      <c r="A28" s="199">
        <v>19</v>
      </c>
      <c r="B28" s="205" t="s">
        <v>254</v>
      </c>
      <c r="C28" s="172">
        <f>C85</f>
        <v>108</v>
      </c>
      <c r="D28" s="172">
        <f t="shared" si="14"/>
        <v>86831</v>
      </c>
      <c r="E28" s="172">
        <f t="shared" si="14"/>
        <v>0</v>
      </c>
      <c r="F28" s="172">
        <f t="shared" si="14"/>
        <v>0</v>
      </c>
      <c r="G28" s="172">
        <f t="shared" si="14"/>
        <v>108</v>
      </c>
      <c r="H28" s="172">
        <f t="shared" si="14"/>
        <v>76110</v>
      </c>
      <c r="J28" s="333"/>
    </row>
    <row r="29" spans="1:10" ht="24.6" x14ac:dyDescent="0.4">
      <c r="A29" s="199">
        <v>20</v>
      </c>
      <c r="B29" s="205" t="s">
        <v>245</v>
      </c>
      <c r="C29" s="172">
        <f>C87</f>
        <v>12</v>
      </c>
      <c r="D29" s="172">
        <f t="shared" ref="D29:H29" si="15">D87</f>
        <v>16200</v>
      </c>
      <c r="E29" s="172">
        <f t="shared" si="15"/>
        <v>0</v>
      </c>
      <c r="F29" s="172">
        <f t="shared" si="15"/>
        <v>0</v>
      </c>
      <c r="G29" s="172">
        <f t="shared" si="15"/>
        <v>8</v>
      </c>
      <c r="H29" s="172">
        <f t="shared" si="15"/>
        <v>12400</v>
      </c>
      <c r="J29" s="333"/>
    </row>
    <row r="30" spans="1:10" ht="24.6" x14ac:dyDescent="0.4">
      <c r="A30" s="199">
        <v>21</v>
      </c>
      <c r="B30" s="205" t="s">
        <v>246</v>
      </c>
      <c r="C30" s="172">
        <f>C92</f>
        <v>125</v>
      </c>
      <c r="D30" s="172">
        <f t="shared" ref="D30:H30" si="16">D92</f>
        <v>326300</v>
      </c>
      <c r="E30" s="172">
        <f t="shared" si="16"/>
        <v>2</v>
      </c>
      <c r="F30" s="172">
        <f t="shared" si="16"/>
        <v>2800</v>
      </c>
      <c r="G30" s="172">
        <f t="shared" si="16"/>
        <v>119</v>
      </c>
      <c r="H30" s="172">
        <f t="shared" si="16"/>
        <v>298500</v>
      </c>
      <c r="J30" s="333"/>
    </row>
    <row r="31" spans="1:10" ht="24.6" x14ac:dyDescent="0.4">
      <c r="A31" s="199">
        <v>22</v>
      </c>
      <c r="B31" s="205" t="s">
        <v>248</v>
      </c>
      <c r="C31" s="172">
        <f>C86</f>
        <v>32</v>
      </c>
      <c r="D31" s="172">
        <f t="shared" ref="D31:H31" si="17">D86</f>
        <v>69466</v>
      </c>
      <c r="E31" s="172">
        <f t="shared" si="17"/>
        <v>2</v>
      </c>
      <c r="F31" s="172">
        <f t="shared" si="17"/>
        <v>3300</v>
      </c>
      <c r="G31" s="172">
        <f t="shared" si="17"/>
        <v>33</v>
      </c>
      <c r="H31" s="172">
        <f t="shared" si="17"/>
        <v>67565</v>
      </c>
      <c r="J31" s="333"/>
    </row>
    <row r="32" spans="1:10" ht="24.6" x14ac:dyDescent="0.4">
      <c r="A32" s="199">
        <v>23</v>
      </c>
      <c r="B32" s="205" t="s">
        <v>390</v>
      </c>
      <c r="C32" s="172">
        <f>C93</f>
        <v>3</v>
      </c>
      <c r="D32" s="172">
        <f t="shared" ref="D32:H32" si="18">D93</f>
        <v>23733</v>
      </c>
      <c r="E32" s="172">
        <f t="shared" si="18"/>
        <v>0</v>
      </c>
      <c r="F32" s="172">
        <f t="shared" si="18"/>
        <v>0</v>
      </c>
      <c r="G32" s="172">
        <f t="shared" si="18"/>
        <v>3</v>
      </c>
      <c r="H32" s="172">
        <f t="shared" si="18"/>
        <v>22200</v>
      </c>
      <c r="J32" s="333"/>
    </row>
    <row r="33" spans="1:10" ht="24.6" x14ac:dyDescent="0.4">
      <c r="A33" s="199">
        <v>24</v>
      </c>
      <c r="B33" s="205" t="s">
        <v>250</v>
      </c>
      <c r="C33" s="172">
        <f>SUM(C82:C83)</f>
        <v>12</v>
      </c>
      <c r="D33" s="172">
        <f t="shared" ref="D33:H33" si="19">SUM(D82:D83)</f>
        <v>198900</v>
      </c>
      <c r="E33" s="172">
        <f t="shared" si="19"/>
        <v>0</v>
      </c>
      <c r="F33" s="172">
        <f t="shared" si="19"/>
        <v>0</v>
      </c>
      <c r="G33" s="172">
        <f t="shared" si="19"/>
        <v>13</v>
      </c>
      <c r="H33" s="172">
        <f t="shared" si="19"/>
        <v>199400</v>
      </c>
      <c r="J33" s="333"/>
    </row>
    <row r="34" spans="1:10" ht="24.6" x14ac:dyDescent="0.4">
      <c r="A34" s="199">
        <v>25</v>
      </c>
      <c r="B34" s="205" t="s">
        <v>251</v>
      </c>
      <c r="C34" s="172">
        <f>C89</f>
        <v>345</v>
      </c>
      <c r="D34" s="172">
        <f t="shared" ref="D34:H34" si="20">D89</f>
        <v>537893</v>
      </c>
      <c r="E34" s="172">
        <f t="shared" si="20"/>
        <v>50</v>
      </c>
      <c r="F34" s="172">
        <f t="shared" si="20"/>
        <v>616613</v>
      </c>
      <c r="G34" s="172">
        <f t="shared" si="20"/>
        <v>368</v>
      </c>
      <c r="H34" s="172">
        <f t="shared" si="20"/>
        <v>761316</v>
      </c>
      <c r="J34" s="333"/>
    </row>
    <row r="35" spans="1:10" ht="24.6" x14ac:dyDescent="0.4">
      <c r="A35" s="199">
        <v>26</v>
      </c>
      <c r="B35" s="205" t="s">
        <v>252</v>
      </c>
      <c r="C35" s="172">
        <f>C90</f>
        <v>60</v>
      </c>
      <c r="D35" s="172">
        <f t="shared" ref="D35:H35" si="21">D90</f>
        <v>1106</v>
      </c>
      <c r="E35" s="172">
        <f t="shared" si="21"/>
        <v>22</v>
      </c>
      <c r="F35" s="172">
        <f t="shared" si="21"/>
        <v>1165</v>
      </c>
      <c r="G35" s="172">
        <f t="shared" si="21"/>
        <v>86</v>
      </c>
      <c r="H35" s="172">
        <f t="shared" si="21"/>
        <v>2735</v>
      </c>
      <c r="J35" s="333"/>
    </row>
    <row r="36" spans="1:10" ht="24.6" x14ac:dyDescent="0.4">
      <c r="A36" s="199">
        <v>27</v>
      </c>
      <c r="B36" s="205" t="s">
        <v>253</v>
      </c>
      <c r="C36" s="172">
        <f>C88</f>
        <v>1257</v>
      </c>
      <c r="D36" s="172">
        <f t="shared" ref="D36" si="22">D88</f>
        <v>1195787</v>
      </c>
      <c r="E36" s="172">
        <f>E88</f>
        <v>175</v>
      </c>
      <c r="F36" s="172">
        <f t="shared" ref="F36:H36" si="23">F88</f>
        <v>329745</v>
      </c>
      <c r="G36" s="172">
        <f t="shared" si="23"/>
        <v>1273</v>
      </c>
      <c r="H36" s="172">
        <f t="shared" si="23"/>
        <v>1166959</v>
      </c>
      <c r="J36" s="333"/>
    </row>
    <row r="37" spans="1:10" ht="24.6" x14ac:dyDescent="0.4">
      <c r="A37" s="199">
        <v>28</v>
      </c>
      <c r="B37" s="205" t="s">
        <v>255</v>
      </c>
      <c r="C37" s="172">
        <f>C91</f>
        <v>9</v>
      </c>
      <c r="D37" s="172">
        <f t="shared" ref="D37:H37" si="24">D91</f>
        <v>144629</v>
      </c>
      <c r="E37" s="172">
        <f t="shared" si="24"/>
        <v>6</v>
      </c>
      <c r="F37" s="172">
        <f t="shared" si="24"/>
        <v>11300</v>
      </c>
      <c r="G37" s="172">
        <f t="shared" si="24"/>
        <v>15</v>
      </c>
      <c r="H37" s="172">
        <f t="shared" si="24"/>
        <v>155944</v>
      </c>
      <c r="J37" s="333"/>
    </row>
    <row r="38" spans="1:10" ht="24.6" x14ac:dyDescent="0.4">
      <c r="A38" s="199">
        <v>29</v>
      </c>
      <c r="B38" s="205" t="s">
        <v>310</v>
      </c>
      <c r="C38" s="172">
        <f>C94</f>
        <v>2343</v>
      </c>
      <c r="D38" s="172">
        <f t="shared" ref="D38:H39" si="25">D94</f>
        <v>85172</v>
      </c>
      <c r="E38" s="172">
        <f t="shared" si="25"/>
        <v>538</v>
      </c>
      <c r="F38" s="172">
        <f t="shared" si="25"/>
        <v>34765</v>
      </c>
      <c r="G38" s="172">
        <f t="shared" si="25"/>
        <v>2421</v>
      </c>
      <c r="H38" s="172">
        <f t="shared" si="25"/>
        <v>85201</v>
      </c>
      <c r="J38" s="333"/>
    </row>
    <row r="39" spans="1:10" ht="24.6" x14ac:dyDescent="0.4">
      <c r="A39" s="199">
        <v>30</v>
      </c>
      <c r="B39" s="205" t="s">
        <v>256</v>
      </c>
      <c r="C39" s="172">
        <f>C95</f>
        <v>51</v>
      </c>
      <c r="D39" s="172">
        <f t="shared" ref="D39:E39" si="26">D95</f>
        <v>1373600</v>
      </c>
      <c r="E39" s="172">
        <f t="shared" si="26"/>
        <v>0</v>
      </c>
      <c r="F39" s="172">
        <f>F95</f>
        <v>0</v>
      </c>
      <c r="G39" s="172">
        <f t="shared" si="25"/>
        <v>41</v>
      </c>
      <c r="H39" s="172">
        <f t="shared" si="25"/>
        <v>1115400</v>
      </c>
      <c r="J39" s="333"/>
    </row>
    <row r="40" spans="1:10" ht="24.6" x14ac:dyDescent="0.4">
      <c r="A40" s="199"/>
      <c r="B40" s="215" t="s">
        <v>261</v>
      </c>
      <c r="C40" s="172">
        <f t="shared" ref="C40:H40" si="27">SUM(C27:C39)</f>
        <v>4360</v>
      </c>
      <c r="D40" s="172">
        <f t="shared" si="27"/>
        <v>4064065</v>
      </c>
      <c r="E40" s="172">
        <f t="shared" si="27"/>
        <v>795</v>
      </c>
      <c r="F40" s="172">
        <f t="shared" si="27"/>
        <v>999688</v>
      </c>
      <c r="G40" s="172">
        <f t="shared" si="27"/>
        <v>4491</v>
      </c>
      <c r="H40" s="172">
        <f t="shared" si="27"/>
        <v>3968258</v>
      </c>
      <c r="J40" s="333"/>
    </row>
    <row r="41" spans="1:10" ht="24.6" x14ac:dyDescent="0.4">
      <c r="A41" s="199"/>
      <c r="B41" s="199" t="s">
        <v>157</v>
      </c>
      <c r="C41" s="172">
        <f t="shared" ref="C41:H41" si="28">C23+C25+C40</f>
        <v>6442</v>
      </c>
      <c r="D41" s="172">
        <f t="shared" si="28"/>
        <v>7840820</v>
      </c>
      <c r="E41" s="172">
        <f t="shared" si="28"/>
        <v>1075</v>
      </c>
      <c r="F41" s="172">
        <f t="shared" si="28"/>
        <v>1122650</v>
      </c>
      <c r="G41" s="172">
        <f t="shared" si="28"/>
        <v>6677</v>
      </c>
      <c r="H41" s="172">
        <f t="shared" si="28"/>
        <v>7690019</v>
      </c>
      <c r="J41" s="333"/>
    </row>
    <row r="42" spans="1:10" ht="24.6" hidden="1" x14ac:dyDescent="0.4">
      <c r="A42" s="137"/>
      <c r="B42" s="137"/>
      <c r="C42" s="172"/>
      <c r="D42" s="172"/>
      <c r="E42" s="172"/>
      <c r="F42" s="172"/>
      <c r="G42" s="172"/>
      <c r="H42" s="172"/>
      <c r="J42" s="36"/>
    </row>
    <row r="43" spans="1:10" ht="24.6" hidden="1" x14ac:dyDescent="0.4">
      <c r="A43" s="223"/>
      <c r="B43" s="223"/>
      <c r="C43" s="224"/>
      <c r="D43" s="224"/>
      <c r="E43" s="224"/>
      <c r="F43" s="224"/>
      <c r="G43" s="224"/>
      <c r="H43" s="224"/>
      <c r="J43" s="36"/>
    </row>
    <row r="44" spans="1:10" ht="24.6" hidden="1" x14ac:dyDescent="0.4">
      <c r="A44" s="137"/>
      <c r="B44" s="137"/>
      <c r="C44" s="172"/>
      <c r="D44" s="172"/>
      <c r="E44" s="172"/>
      <c r="F44" s="172"/>
      <c r="G44" s="172"/>
      <c r="H44" s="172"/>
      <c r="J44" s="36"/>
    </row>
    <row r="45" spans="1:10" ht="24.6" hidden="1" x14ac:dyDescent="0.4">
      <c r="A45" s="137"/>
      <c r="B45" s="137"/>
      <c r="C45" s="172"/>
      <c r="D45" s="172"/>
      <c r="E45" s="172"/>
      <c r="F45" s="172"/>
      <c r="G45" s="172"/>
      <c r="H45" s="172"/>
      <c r="J45" s="36"/>
    </row>
    <row r="46" spans="1:10" ht="24.6" hidden="1" x14ac:dyDescent="0.4">
      <c r="A46" s="200">
        <v>1</v>
      </c>
      <c r="B46" s="782" t="s">
        <v>372</v>
      </c>
      <c r="C46" s="661"/>
      <c r="D46" s="661"/>
      <c r="E46" s="172"/>
      <c r="F46" s="172"/>
      <c r="G46" s="661"/>
      <c r="H46" s="662"/>
      <c r="J46" s="36"/>
    </row>
    <row r="47" spans="1:10" ht="24.6" hidden="1" x14ac:dyDescent="0.4">
      <c r="A47" s="129">
        <v>2</v>
      </c>
      <c r="B47" s="782" t="s">
        <v>373</v>
      </c>
      <c r="C47" s="663"/>
      <c r="D47" s="663"/>
      <c r="E47" s="137"/>
      <c r="F47" s="137"/>
      <c r="G47" s="663"/>
      <c r="H47" s="664"/>
      <c r="J47" s="36"/>
    </row>
    <row r="48" spans="1:10" ht="24.6" hidden="1" x14ac:dyDescent="0.4">
      <c r="A48" s="129">
        <v>3</v>
      </c>
      <c r="B48" s="782" t="s">
        <v>374</v>
      </c>
      <c r="C48" s="663"/>
      <c r="D48" s="663"/>
      <c r="E48" s="137"/>
      <c r="F48" s="137"/>
      <c r="G48" s="663"/>
      <c r="H48" s="664"/>
      <c r="J48" s="36"/>
    </row>
    <row r="49" spans="1:10" ht="24.6" hidden="1" x14ac:dyDescent="0.4">
      <c r="A49" s="129">
        <v>4</v>
      </c>
      <c r="B49" s="782" t="s">
        <v>375</v>
      </c>
      <c r="C49" s="663"/>
      <c r="D49" s="663"/>
      <c r="E49" s="137"/>
      <c r="F49" s="137"/>
      <c r="G49" s="663"/>
      <c r="H49" s="664"/>
      <c r="J49" s="36"/>
    </row>
    <row r="50" spans="1:10" ht="24.6" hidden="1" x14ac:dyDescent="0.4">
      <c r="A50" s="129">
        <v>5</v>
      </c>
      <c r="B50" s="782" t="s">
        <v>376</v>
      </c>
      <c r="C50" s="663"/>
      <c r="D50" s="663"/>
      <c r="E50" s="137"/>
      <c r="F50" s="137"/>
      <c r="G50" s="663"/>
      <c r="H50" s="664"/>
      <c r="J50" s="36"/>
    </row>
    <row r="51" spans="1:10" ht="24.6" hidden="1" x14ac:dyDescent="0.4">
      <c r="A51" s="129">
        <v>6</v>
      </c>
      <c r="B51" s="782" t="s">
        <v>377</v>
      </c>
      <c r="C51" s="663"/>
      <c r="D51" s="663"/>
      <c r="E51" s="137"/>
      <c r="F51" s="137"/>
      <c r="G51" s="663"/>
      <c r="H51" s="664"/>
      <c r="J51" s="36"/>
    </row>
    <row r="52" spans="1:10" ht="24.6" hidden="1" x14ac:dyDescent="0.4">
      <c r="A52" s="129">
        <v>7</v>
      </c>
      <c r="B52" s="782" t="s">
        <v>378</v>
      </c>
      <c r="C52" s="663"/>
      <c r="D52" s="663"/>
      <c r="E52" s="137"/>
      <c r="F52" s="137"/>
      <c r="G52" s="663"/>
      <c r="H52" s="664"/>
      <c r="J52" s="36"/>
    </row>
    <row r="53" spans="1:10" ht="24.6" hidden="1" x14ac:dyDescent="0.4">
      <c r="A53" s="129">
        <v>8</v>
      </c>
      <c r="B53" s="782" t="s">
        <v>379</v>
      </c>
      <c r="C53" s="663"/>
      <c r="D53" s="663"/>
      <c r="E53" s="137"/>
      <c r="F53" s="137"/>
      <c r="G53" s="663"/>
      <c r="H53" s="664"/>
      <c r="J53" s="36"/>
    </row>
    <row r="54" spans="1:10" ht="24.6" hidden="1" x14ac:dyDescent="0.4">
      <c r="A54" s="129">
        <v>9</v>
      </c>
      <c r="B54" s="782" t="s">
        <v>380</v>
      </c>
      <c r="C54" s="663"/>
      <c r="D54" s="663"/>
      <c r="E54" s="137"/>
      <c r="F54" s="137"/>
      <c r="G54" s="663"/>
      <c r="H54" s="664"/>
      <c r="J54" s="36"/>
    </row>
    <row r="55" spans="1:10" ht="24.6" hidden="1" x14ac:dyDescent="0.4">
      <c r="A55" s="129">
        <v>10</v>
      </c>
      <c r="B55" s="782" t="s">
        <v>381</v>
      </c>
      <c r="C55" s="663"/>
      <c r="D55" s="663"/>
      <c r="E55" s="137"/>
      <c r="F55" s="137"/>
      <c r="G55" s="663"/>
      <c r="H55" s="664"/>
      <c r="J55" s="36"/>
    </row>
    <row r="56" spans="1:10" ht="24.6" hidden="1" x14ac:dyDescent="0.4">
      <c r="A56" s="249" t="s">
        <v>200</v>
      </c>
      <c r="B56" s="250"/>
      <c r="C56" s="172">
        <v>484</v>
      </c>
      <c r="D56" s="172">
        <v>208228</v>
      </c>
      <c r="E56" s="665">
        <v>112</v>
      </c>
      <c r="F56" s="665">
        <v>2063</v>
      </c>
      <c r="G56" s="172">
        <v>596</v>
      </c>
      <c r="H56" s="172">
        <v>207449</v>
      </c>
      <c r="J56" s="472"/>
    </row>
    <row r="57" spans="1:10" s="270" customFormat="1" ht="24.6" hidden="1" x14ac:dyDescent="0.4">
      <c r="A57" s="278">
        <v>11</v>
      </c>
      <c r="B57" s="279" t="s">
        <v>143</v>
      </c>
      <c r="C57" s="663">
        <v>80</v>
      </c>
      <c r="D57" s="137">
        <v>41420</v>
      </c>
      <c r="E57" s="137">
        <v>20</v>
      </c>
      <c r="F57" s="137">
        <v>200</v>
      </c>
      <c r="G57" s="663">
        <v>80</v>
      </c>
      <c r="H57" s="137">
        <v>38900</v>
      </c>
      <c r="J57" s="334"/>
    </row>
    <row r="58" spans="1:10" s="270" customFormat="1" ht="24.6" hidden="1" x14ac:dyDescent="0.4">
      <c r="A58" s="278">
        <v>12</v>
      </c>
      <c r="B58" s="279" t="s">
        <v>144</v>
      </c>
      <c r="C58" s="666">
        <v>32</v>
      </c>
      <c r="D58" s="283">
        <v>1787</v>
      </c>
      <c r="E58" s="137">
        <v>0</v>
      </c>
      <c r="F58" s="137">
        <v>0</v>
      </c>
      <c r="G58" s="666">
        <v>31</v>
      </c>
      <c r="H58" s="283">
        <v>1661</v>
      </c>
      <c r="J58" s="334"/>
    </row>
    <row r="59" spans="1:10" s="270" customFormat="1" ht="24.6" hidden="1" x14ac:dyDescent="0.4">
      <c r="A59" s="287">
        <v>13</v>
      </c>
      <c r="B59" s="279" t="s">
        <v>196</v>
      </c>
      <c r="C59" s="666">
        <v>9</v>
      </c>
      <c r="D59" s="283">
        <v>6365</v>
      </c>
      <c r="E59" s="137">
        <v>0</v>
      </c>
      <c r="F59" s="137">
        <v>0</v>
      </c>
      <c r="G59" s="666">
        <v>9</v>
      </c>
      <c r="H59" s="283">
        <v>6365</v>
      </c>
      <c r="J59" s="334"/>
    </row>
    <row r="60" spans="1:10" s="270" customFormat="1" ht="24.6" hidden="1" x14ac:dyDescent="0.4">
      <c r="A60" s="271">
        <v>14</v>
      </c>
      <c r="B60" s="268" t="s">
        <v>142</v>
      </c>
      <c r="C60" s="663">
        <v>7</v>
      </c>
      <c r="D60" s="137">
        <v>51192</v>
      </c>
      <c r="E60" s="137">
        <v>0</v>
      </c>
      <c r="F60" s="137">
        <v>0</v>
      </c>
      <c r="G60" s="663">
        <v>7</v>
      </c>
      <c r="H60" s="137">
        <v>51192</v>
      </c>
      <c r="J60" s="334"/>
    </row>
    <row r="61" spans="1:10" s="270" customFormat="1" ht="24.6" hidden="1" x14ac:dyDescent="0.4">
      <c r="A61" s="278">
        <v>15</v>
      </c>
      <c r="B61" s="268" t="s">
        <v>303</v>
      </c>
      <c r="C61" s="663">
        <v>5</v>
      </c>
      <c r="D61" s="137">
        <v>300</v>
      </c>
      <c r="E61" s="137">
        <v>11</v>
      </c>
      <c r="F61" s="137">
        <v>7680</v>
      </c>
      <c r="G61" s="663">
        <v>16</v>
      </c>
      <c r="H61" s="137">
        <v>7980</v>
      </c>
      <c r="J61" s="334"/>
    </row>
    <row r="62" spans="1:10" s="270" customFormat="1" ht="24.6" hidden="1" x14ac:dyDescent="0.4">
      <c r="A62" s="278">
        <v>16</v>
      </c>
      <c r="B62" s="731" t="s">
        <v>227</v>
      </c>
      <c r="C62" s="663">
        <v>15</v>
      </c>
      <c r="D62" s="137">
        <v>10268</v>
      </c>
      <c r="E62" s="137">
        <v>0</v>
      </c>
      <c r="F62" s="137">
        <v>0</v>
      </c>
      <c r="G62" s="663">
        <v>15</v>
      </c>
      <c r="H62" s="137">
        <v>10268</v>
      </c>
      <c r="J62" s="334"/>
    </row>
    <row r="63" spans="1:10" s="270" customFormat="1" ht="24.6" hidden="1" x14ac:dyDescent="0.4">
      <c r="A63" s="287">
        <v>17</v>
      </c>
      <c r="B63" s="295" t="s">
        <v>213</v>
      </c>
      <c r="C63" s="667">
        <v>270</v>
      </c>
      <c r="D63" s="283">
        <v>2094800</v>
      </c>
      <c r="E63" s="137">
        <v>6</v>
      </c>
      <c r="F63" s="137">
        <v>13000</v>
      </c>
      <c r="G63" s="667">
        <v>275</v>
      </c>
      <c r="H63" s="283">
        <v>2018500</v>
      </c>
      <c r="J63" s="334"/>
    </row>
    <row r="64" spans="1:10" s="270" customFormat="1" ht="24.6" hidden="1" x14ac:dyDescent="0.4">
      <c r="A64" s="271">
        <v>18</v>
      </c>
      <c r="B64" s="175" t="s">
        <v>229</v>
      </c>
      <c r="C64" s="668">
        <v>74</v>
      </c>
      <c r="D64" s="137">
        <v>47186</v>
      </c>
      <c r="E64" s="137">
        <v>2</v>
      </c>
      <c r="F64" s="137">
        <v>2250</v>
      </c>
      <c r="G64" s="668">
        <v>76</v>
      </c>
      <c r="H64" s="137">
        <v>49132</v>
      </c>
      <c r="J64" s="334"/>
    </row>
    <row r="65" spans="1:10" s="270" customFormat="1" ht="24.6" hidden="1" x14ac:dyDescent="0.4">
      <c r="A65" s="278">
        <v>19</v>
      </c>
      <c r="B65" s="288" t="s">
        <v>228</v>
      </c>
      <c r="C65" s="663">
        <v>10</v>
      </c>
      <c r="D65" s="137">
        <v>2847</v>
      </c>
      <c r="E65" s="137">
        <v>1</v>
      </c>
      <c r="F65" s="137">
        <v>5400</v>
      </c>
      <c r="G65" s="663">
        <v>11</v>
      </c>
      <c r="H65" s="137">
        <v>8257</v>
      </c>
      <c r="J65" s="334"/>
    </row>
    <row r="66" spans="1:10" s="270" customFormat="1" ht="24.6" hidden="1" x14ac:dyDescent="0.4">
      <c r="A66" s="278">
        <v>20</v>
      </c>
      <c r="B66" s="273" t="s">
        <v>97</v>
      </c>
      <c r="C66" s="663">
        <v>64</v>
      </c>
      <c r="D66" s="137">
        <v>55050</v>
      </c>
      <c r="E66" s="137">
        <v>6</v>
      </c>
      <c r="F66" s="137">
        <v>4550</v>
      </c>
      <c r="G66" s="663">
        <v>66</v>
      </c>
      <c r="H66" s="137">
        <v>57838</v>
      </c>
      <c r="J66" s="334"/>
    </row>
    <row r="67" spans="1:10" s="270" customFormat="1" ht="24.6" hidden="1" x14ac:dyDescent="0.4">
      <c r="A67" s="287">
        <v>21</v>
      </c>
      <c r="B67" s="279" t="s">
        <v>179</v>
      </c>
      <c r="C67" s="446">
        <v>62</v>
      </c>
      <c r="D67" s="280">
        <v>1100</v>
      </c>
      <c r="E67" s="137">
        <v>7</v>
      </c>
      <c r="F67" s="137">
        <v>110</v>
      </c>
      <c r="G67" s="446">
        <v>68</v>
      </c>
      <c r="H67" s="280">
        <v>1384</v>
      </c>
      <c r="J67" s="334"/>
    </row>
    <row r="68" spans="1:10" s="270" customFormat="1" ht="24.6" hidden="1" x14ac:dyDescent="0.4">
      <c r="A68" s="271">
        <v>22</v>
      </c>
      <c r="B68" s="279" t="s">
        <v>145</v>
      </c>
      <c r="C68" s="666">
        <v>86</v>
      </c>
      <c r="D68" s="283">
        <v>138767</v>
      </c>
      <c r="E68" s="137">
        <v>1</v>
      </c>
      <c r="F68" s="137">
        <v>25</v>
      </c>
      <c r="G68" s="666">
        <v>78</v>
      </c>
      <c r="H68" s="283">
        <v>135254</v>
      </c>
      <c r="J68" s="334"/>
    </row>
    <row r="69" spans="1:10" s="270" customFormat="1" ht="24.6" hidden="1" x14ac:dyDescent="0.4">
      <c r="A69" s="278">
        <v>23</v>
      </c>
      <c r="B69" s="268" t="s">
        <v>173</v>
      </c>
      <c r="C69" s="663">
        <v>72</v>
      </c>
      <c r="D69" s="137">
        <v>267200</v>
      </c>
      <c r="E69" s="137">
        <v>2</v>
      </c>
      <c r="F69" s="137">
        <v>500</v>
      </c>
      <c r="G69" s="663">
        <v>74</v>
      </c>
      <c r="H69" s="137">
        <v>239907</v>
      </c>
      <c r="J69" s="334"/>
    </row>
    <row r="70" spans="1:10" s="270" customFormat="1" ht="24.6" hidden="1" x14ac:dyDescent="0.4">
      <c r="A70" s="278">
        <v>24</v>
      </c>
      <c r="B70" s="279" t="s">
        <v>146</v>
      </c>
      <c r="C70" s="663">
        <v>35</v>
      </c>
      <c r="D70" s="137">
        <v>29700</v>
      </c>
      <c r="E70" s="137">
        <v>0</v>
      </c>
      <c r="F70" s="137">
        <v>0</v>
      </c>
      <c r="G70" s="663">
        <v>35</v>
      </c>
      <c r="H70" s="137">
        <v>29700</v>
      </c>
      <c r="J70" s="334"/>
    </row>
    <row r="71" spans="1:10" s="308" customFormat="1" ht="24.6" hidden="1" x14ac:dyDescent="0.4">
      <c r="A71" s="287">
        <v>25</v>
      </c>
      <c r="B71" s="279" t="s">
        <v>148</v>
      </c>
      <c r="C71" s="666">
        <v>107</v>
      </c>
      <c r="D71" s="283">
        <v>111891</v>
      </c>
      <c r="E71" s="283">
        <v>0</v>
      </c>
      <c r="F71" s="283">
        <v>0</v>
      </c>
      <c r="G71" s="666">
        <v>75</v>
      </c>
      <c r="H71" s="283">
        <v>95656</v>
      </c>
      <c r="J71" s="335"/>
    </row>
    <row r="72" spans="1:10" s="270" customFormat="1" ht="24.6" hidden="1" x14ac:dyDescent="0.4">
      <c r="A72" s="271">
        <v>26</v>
      </c>
      <c r="B72" s="279" t="s">
        <v>149</v>
      </c>
      <c r="C72" s="666">
        <v>60</v>
      </c>
      <c r="D72" s="283">
        <v>285866</v>
      </c>
      <c r="E72" s="137">
        <v>2</v>
      </c>
      <c r="F72" s="137">
        <v>8184</v>
      </c>
      <c r="G72" s="666">
        <v>62</v>
      </c>
      <c r="H72" s="283">
        <v>294050</v>
      </c>
      <c r="J72" s="334"/>
    </row>
    <row r="73" spans="1:10" s="270" customFormat="1" ht="24.6" hidden="1" x14ac:dyDescent="0.4">
      <c r="A73" s="278">
        <v>27</v>
      </c>
      <c r="B73" s="279" t="s">
        <v>150</v>
      </c>
      <c r="C73" s="666">
        <v>92</v>
      </c>
      <c r="D73" s="283">
        <v>172605</v>
      </c>
      <c r="E73" s="137">
        <v>0</v>
      </c>
      <c r="F73" s="137">
        <v>0</v>
      </c>
      <c r="G73" s="666">
        <v>92</v>
      </c>
      <c r="H73" s="283">
        <v>172605</v>
      </c>
      <c r="I73" s="331"/>
      <c r="J73" s="334"/>
    </row>
    <row r="74" spans="1:10" s="270" customFormat="1" ht="24.6" hidden="1" x14ac:dyDescent="0.4">
      <c r="A74" s="278">
        <v>28</v>
      </c>
      <c r="B74" s="268" t="s">
        <v>174</v>
      </c>
      <c r="C74" s="663">
        <v>185</v>
      </c>
      <c r="D74" s="137">
        <v>54300</v>
      </c>
      <c r="E74" s="137">
        <v>0</v>
      </c>
      <c r="F74" s="137">
        <v>0</v>
      </c>
      <c r="G74" s="663">
        <v>102</v>
      </c>
      <c r="H74" s="137">
        <v>20000</v>
      </c>
      <c r="I74" s="331"/>
      <c r="J74" s="334"/>
    </row>
    <row r="75" spans="1:10" s="270" customFormat="1" ht="24.6" hidden="1" x14ac:dyDescent="0.4">
      <c r="A75" s="287">
        <v>29</v>
      </c>
      <c r="B75" s="268" t="s">
        <v>329</v>
      </c>
      <c r="C75" s="663">
        <v>5</v>
      </c>
      <c r="D75" s="137">
        <v>1765</v>
      </c>
      <c r="E75" s="137">
        <v>1</v>
      </c>
      <c r="F75" s="137">
        <v>200</v>
      </c>
      <c r="G75" s="663">
        <v>6</v>
      </c>
      <c r="H75" s="137">
        <v>1965</v>
      </c>
      <c r="I75" s="331"/>
      <c r="J75" s="334"/>
    </row>
    <row r="76" spans="1:10" s="270" customFormat="1" ht="24.6" hidden="1" x14ac:dyDescent="0.4">
      <c r="A76" s="271">
        <v>30</v>
      </c>
      <c r="B76" s="279" t="s">
        <v>151</v>
      </c>
      <c r="C76" s="663">
        <v>47</v>
      </c>
      <c r="D76" s="137">
        <v>34900</v>
      </c>
      <c r="E76" s="137">
        <v>0</v>
      </c>
      <c r="F76" s="137">
        <v>0</v>
      </c>
      <c r="G76" s="663">
        <v>47</v>
      </c>
      <c r="H76" s="137">
        <v>34900</v>
      </c>
      <c r="J76" s="334"/>
    </row>
    <row r="77" spans="1:10" s="270" customFormat="1" ht="24.6" hidden="1" x14ac:dyDescent="0.4">
      <c r="A77" s="278">
        <v>31</v>
      </c>
      <c r="B77" s="279" t="s">
        <v>226</v>
      </c>
      <c r="C77" s="666">
        <v>43</v>
      </c>
      <c r="D77" s="283">
        <v>28600</v>
      </c>
      <c r="E77" s="137">
        <v>3</v>
      </c>
      <c r="F77" s="137">
        <v>1200</v>
      </c>
      <c r="G77" s="666">
        <v>45</v>
      </c>
      <c r="H77" s="283">
        <v>31100</v>
      </c>
      <c r="J77" s="334"/>
    </row>
    <row r="78" spans="1:10" s="270" customFormat="1" ht="24.6" hidden="1" x14ac:dyDescent="0.4">
      <c r="A78" s="278">
        <v>32</v>
      </c>
      <c r="B78" s="279" t="s">
        <v>275</v>
      </c>
      <c r="C78" s="663">
        <v>122</v>
      </c>
      <c r="D78" s="137">
        <v>13116</v>
      </c>
      <c r="E78" s="137">
        <v>0</v>
      </c>
      <c r="F78" s="137">
        <v>0</v>
      </c>
      <c r="G78" s="663">
        <v>98</v>
      </c>
      <c r="H78" s="137">
        <v>19800</v>
      </c>
      <c r="J78" s="334"/>
    </row>
    <row r="79" spans="1:10" s="270" customFormat="1" ht="24.6" hidden="1" x14ac:dyDescent="0.4">
      <c r="A79" s="287">
        <v>33</v>
      </c>
      <c r="B79" s="279" t="s">
        <v>193</v>
      </c>
      <c r="C79" s="839">
        <v>9</v>
      </c>
      <c r="D79" s="137">
        <v>4279</v>
      </c>
      <c r="E79" s="137">
        <v>103</v>
      </c>
      <c r="F79" s="137">
        <v>75000</v>
      </c>
      <c r="G79" s="668">
        <v>112</v>
      </c>
      <c r="H79" s="137">
        <v>79975</v>
      </c>
      <c r="I79" s="331"/>
      <c r="J79" s="334"/>
    </row>
    <row r="80" spans="1:10" s="270" customFormat="1" ht="24.6" hidden="1" x14ac:dyDescent="0.4">
      <c r="A80" s="288" t="s">
        <v>158</v>
      </c>
      <c r="B80" s="274"/>
      <c r="C80" s="137">
        <f t="shared" ref="C80:H80" si="29">SUM(C56:C79)</f>
        <v>1975</v>
      </c>
      <c r="D80" s="137">
        <f t="shared" si="29"/>
        <v>3663532</v>
      </c>
      <c r="E80" s="137">
        <f t="shared" si="29"/>
        <v>277</v>
      </c>
      <c r="F80" s="137">
        <f t="shared" si="29"/>
        <v>120362</v>
      </c>
      <c r="G80" s="214">
        <f t="shared" si="29"/>
        <v>2076</v>
      </c>
      <c r="H80" s="137">
        <f t="shared" si="29"/>
        <v>3613838</v>
      </c>
      <c r="J80" s="334"/>
    </row>
    <row r="81" spans="1:10" s="270" customFormat="1" ht="24.6" hidden="1" x14ac:dyDescent="0.4">
      <c r="A81" s="271">
        <v>34</v>
      </c>
      <c r="B81" s="268" t="s">
        <v>152</v>
      </c>
      <c r="C81" s="137">
        <f t="shared" ref="C81:H81" si="30">C104</f>
        <v>107</v>
      </c>
      <c r="D81" s="137">
        <f t="shared" si="30"/>
        <v>113223</v>
      </c>
      <c r="E81" s="137">
        <f t="shared" si="30"/>
        <v>3</v>
      </c>
      <c r="F81" s="137">
        <f t="shared" si="30"/>
        <v>500</v>
      </c>
      <c r="G81" s="214">
        <f t="shared" si="30"/>
        <v>110</v>
      </c>
      <c r="H81" s="137">
        <f t="shared" si="30"/>
        <v>107923</v>
      </c>
      <c r="J81" s="334"/>
    </row>
    <row r="82" spans="1:10" s="270" customFormat="1" ht="24.6" hidden="1" x14ac:dyDescent="0.4">
      <c r="A82" s="271">
        <v>35</v>
      </c>
      <c r="B82" s="268" t="s">
        <v>153</v>
      </c>
      <c r="C82" s="663">
        <v>12</v>
      </c>
      <c r="D82" s="137">
        <v>198900</v>
      </c>
      <c r="E82" s="137">
        <v>0</v>
      </c>
      <c r="F82" s="137">
        <v>0</v>
      </c>
      <c r="G82" s="663">
        <v>13</v>
      </c>
      <c r="H82" s="137">
        <v>199400</v>
      </c>
      <c r="J82" s="334"/>
    </row>
    <row r="83" spans="1:10" s="270" customFormat="1" ht="24.6" hidden="1" x14ac:dyDescent="0.4">
      <c r="A83" s="271">
        <v>36</v>
      </c>
      <c r="B83" s="268" t="s">
        <v>276</v>
      </c>
      <c r="C83" s="663">
        <v>0</v>
      </c>
      <c r="D83" s="137">
        <v>0</v>
      </c>
      <c r="E83" s="137">
        <v>0</v>
      </c>
      <c r="F83" s="137">
        <v>0</v>
      </c>
      <c r="G83" s="663">
        <v>0</v>
      </c>
      <c r="H83" s="137">
        <v>0</v>
      </c>
      <c r="I83" s="532"/>
      <c r="J83" s="334"/>
    </row>
    <row r="84" spans="1:10" s="270" customFormat="1" ht="24.6" hidden="1" x14ac:dyDescent="0.4">
      <c r="A84" s="271">
        <v>37</v>
      </c>
      <c r="B84" s="783" t="s">
        <v>264</v>
      </c>
      <c r="C84" s="663">
        <v>3</v>
      </c>
      <c r="D84" s="137">
        <v>4448</v>
      </c>
      <c r="E84" s="137">
        <v>0</v>
      </c>
      <c r="F84" s="137">
        <v>0</v>
      </c>
      <c r="G84" s="663">
        <v>3</v>
      </c>
      <c r="H84" s="137">
        <v>4528</v>
      </c>
      <c r="I84" s="331"/>
      <c r="J84" s="334"/>
    </row>
    <row r="85" spans="1:10" s="270" customFormat="1" ht="24.6" hidden="1" x14ac:dyDescent="0.4">
      <c r="A85" s="271">
        <v>38</v>
      </c>
      <c r="B85" s="290" t="s">
        <v>383</v>
      </c>
      <c r="C85" s="666">
        <v>108</v>
      </c>
      <c r="D85" s="283">
        <v>86831</v>
      </c>
      <c r="E85" s="137">
        <v>0</v>
      </c>
      <c r="F85" s="137">
        <v>0</v>
      </c>
      <c r="G85" s="666">
        <v>108</v>
      </c>
      <c r="H85" s="283">
        <v>76110</v>
      </c>
      <c r="J85" s="334"/>
    </row>
    <row r="86" spans="1:10" s="270" customFormat="1" ht="24.6" hidden="1" x14ac:dyDescent="0.4">
      <c r="A86" s="271">
        <v>39</v>
      </c>
      <c r="B86" s="268" t="s">
        <v>154</v>
      </c>
      <c r="C86" s="663">
        <v>32</v>
      </c>
      <c r="D86" s="137">
        <v>69466</v>
      </c>
      <c r="E86" s="669">
        <v>2</v>
      </c>
      <c r="F86" s="669">
        <v>3300</v>
      </c>
      <c r="G86" s="663">
        <v>33</v>
      </c>
      <c r="H86" s="137">
        <v>67565</v>
      </c>
      <c r="J86" s="334"/>
    </row>
    <row r="87" spans="1:10" s="270" customFormat="1" ht="24.6" hidden="1" x14ac:dyDescent="0.4">
      <c r="A87" s="271">
        <v>40</v>
      </c>
      <c r="B87" s="289" t="s">
        <v>194</v>
      </c>
      <c r="C87" s="663">
        <v>12</v>
      </c>
      <c r="D87" s="137">
        <v>16200</v>
      </c>
      <c r="E87" s="137">
        <v>0</v>
      </c>
      <c r="F87" s="137">
        <v>0</v>
      </c>
      <c r="G87" s="663">
        <v>8</v>
      </c>
      <c r="H87" s="137">
        <v>12400</v>
      </c>
      <c r="J87" s="334"/>
    </row>
    <row r="88" spans="1:10" s="270" customFormat="1" ht="24.6" hidden="1" x14ac:dyDescent="0.4">
      <c r="A88" s="271">
        <v>41</v>
      </c>
      <c r="B88" s="268" t="s">
        <v>161</v>
      </c>
      <c r="C88" s="670">
        <v>1257</v>
      </c>
      <c r="D88" s="172">
        <v>1195787</v>
      </c>
      <c r="E88" s="172">
        <v>175</v>
      </c>
      <c r="F88" s="172">
        <v>329745</v>
      </c>
      <c r="G88" s="670">
        <v>1273</v>
      </c>
      <c r="H88" s="172">
        <v>1166959</v>
      </c>
      <c r="J88" s="803"/>
    </row>
    <row r="89" spans="1:10" s="514" customFormat="1" ht="24.6" hidden="1" x14ac:dyDescent="0.4">
      <c r="A89" s="271">
        <v>42</v>
      </c>
      <c r="B89" s="392" t="s">
        <v>160</v>
      </c>
      <c r="C89" s="632">
        <v>345</v>
      </c>
      <c r="D89" s="535">
        <v>537893</v>
      </c>
      <c r="E89" s="535">
        <v>50</v>
      </c>
      <c r="F89" s="535">
        <v>616613</v>
      </c>
      <c r="G89" s="632">
        <v>368</v>
      </c>
      <c r="H89" s="535">
        <v>761316</v>
      </c>
      <c r="J89" s="536"/>
    </row>
    <row r="90" spans="1:10" s="270" customFormat="1" ht="24.6" hidden="1" x14ac:dyDescent="0.4">
      <c r="A90" s="271">
        <v>43</v>
      </c>
      <c r="B90" s="279" t="s">
        <v>214</v>
      </c>
      <c r="C90" s="666">
        <v>60</v>
      </c>
      <c r="D90" s="283">
        <v>1106</v>
      </c>
      <c r="E90" s="137">
        <v>22</v>
      </c>
      <c r="F90" s="137">
        <v>1165</v>
      </c>
      <c r="G90" s="666">
        <v>86</v>
      </c>
      <c r="H90" s="283">
        <v>2735</v>
      </c>
      <c r="J90" s="334"/>
    </row>
    <row r="91" spans="1:10" s="270" customFormat="1" ht="24.6" hidden="1" x14ac:dyDescent="0.4">
      <c r="A91" s="271">
        <v>44</v>
      </c>
      <c r="B91" s="268" t="s">
        <v>156</v>
      </c>
      <c r="C91" s="663">
        <v>9</v>
      </c>
      <c r="D91" s="137">
        <v>144629</v>
      </c>
      <c r="E91" s="137">
        <v>6</v>
      </c>
      <c r="F91" s="137">
        <v>11300</v>
      </c>
      <c r="G91" s="663">
        <v>15</v>
      </c>
      <c r="H91" s="137">
        <v>155944</v>
      </c>
      <c r="J91" s="334"/>
    </row>
    <row r="92" spans="1:10" s="270" customFormat="1" ht="24.6" hidden="1" x14ac:dyDescent="0.4">
      <c r="A92" s="271">
        <v>45</v>
      </c>
      <c r="B92" s="268" t="s">
        <v>177</v>
      </c>
      <c r="C92" s="663">
        <v>125</v>
      </c>
      <c r="D92" s="137">
        <v>326300</v>
      </c>
      <c r="E92" s="137">
        <v>2</v>
      </c>
      <c r="F92" s="137">
        <v>2800</v>
      </c>
      <c r="G92" s="663">
        <v>119</v>
      </c>
      <c r="H92" s="137">
        <v>298500</v>
      </c>
      <c r="J92" s="334"/>
    </row>
    <row r="93" spans="1:10" s="270" customFormat="1" ht="24.6" hidden="1" x14ac:dyDescent="0.4">
      <c r="A93" s="271">
        <v>46</v>
      </c>
      <c r="B93" s="268" t="s">
        <v>352</v>
      </c>
      <c r="C93" s="663">
        <v>3</v>
      </c>
      <c r="D93" s="137">
        <v>23733</v>
      </c>
      <c r="E93" s="137">
        <v>0</v>
      </c>
      <c r="F93" s="137">
        <v>0</v>
      </c>
      <c r="G93" s="663">
        <v>3</v>
      </c>
      <c r="H93" s="137">
        <v>22200</v>
      </c>
      <c r="J93" s="334"/>
    </row>
    <row r="94" spans="1:10" s="270" customFormat="1" ht="24.6" hidden="1" x14ac:dyDescent="0.4">
      <c r="A94" s="271">
        <v>47</v>
      </c>
      <c r="B94" s="268" t="s">
        <v>311</v>
      </c>
      <c r="C94" s="671">
        <v>2343</v>
      </c>
      <c r="D94" s="79">
        <v>85172</v>
      </c>
      <c r="E94" s="79">
        <v>538</v>
      </c>
      <c r="F94" s="79">
        <v>34765</v>
      </c>
      <c r="G94" s="671">
        <v>2421</v>
      </c>
      <c r="H94" s="79">
        <v>85201</v>
      </c>
      <c r="J94" s="334"/>
    </row>
    <row r="95" spans="1:10" s="270" customFormat="1" ht="24.6" hidden="1" x14ac:dyDescent="0.4">
      <c r="A95" s="271">
        <v>48</v>
      </c>
      <c r="B95" s="268" t="s">
        <v>175</v>
      </c>
      <c r="C95" s="663">
        <v>51</v>
      </c>
      <c r="D95" s="137">
        <v>1373600</v>
      </c>
      <c r="E95" s="172">
        <v>0</v>
      </c>
      <c r="F95" s="172">
        <v>0</v>
      </c>
      <c r="G95" s="663">
        <v>41</v>
      </c>
      <c r="H95" s="137">
        <v>1115400</v>
      </c>
      <c r="J95" s="334"/>
    </row>
    <row r="96" spans="1:10" s="270" customFormat="1" ht="24.6" hidden="1" x14ac:dyDescent="0.4">
      <c r="A96" s="288" t="s">
        <v>391</v>
      </c>
      <c r="B96" s="274"/>
      <c r="C96" s="137">
        <f t="shared" ref="C96:H96" si="31">SUM(C82:C95)</f>
        <v>4360</v>
      </c>
      <c r="D96" s="137">
        <f t="shared" si="31"/>
        <v>4064065</v>
      </c>
      <c r="E96" s="137">
        <f t="shared" si="31"/>
        <v>795</v>
      </c>
      <c r="F96" s="137">
        <f t="shared" si="31"/>
        <v>999688</v>
      </c>
      <c r="G96" s="214">
        <f t="shared" si="31"/>
        <v>4491</v>
      </c>
      <c r="H96" s="137">
        <f t="shared" si="31"/>
        <v>3968258</v>
      </c>
      <c r="J96" s="334"/>
    </row>
    <row r="97" spans="1:9" s="270" customFormat="1" ht="25.2" hidden="1" thickBot="1" x14ac:dyDescent="0.45">
      <c r="A97" s="291" t="s">
        <v>157</v>
      </c>
      <c r="B97" s="288"/>
      <c r="C97" s="653">
        <f t="shared" ref="C97:H97" si="32">C80+C81+C96</f>
        <v>6442</v>
      </c>
      <c r="D97" s="653">
        <f t="shared" si="32"/>
        <v>7840820</v>
      </c>
      <c r="E97" s="653">
        <f t="shared" si="32"/>
        <v>1075</v>
      </c>
      <c r="F97" s="653">
        <f t="shared" si="32"/>
        <v>1120550</v>
      </c>
      <c r="G97" s="672">
        <f t="shared" si="32"/>
        <v>6677</v>
      </c>
      <c r="H97" s="653">
        <f t="shared" si="32"/>
        <v>7690019</v>
      </c>
    </row>
    <row r="98" spans="1:9" s="270" customFormat="1" ht="24.6" hidden="1" x14ac:dyDescent="0.4">
      <c r="A98" s="309"/>
      <c r="B98" s="310"/>
      <c r="C98" s="177"/>
      <c r="D98" s="177"/>
      <c r="E98" s="177"/>
      <c r="F98" s="177"/>
      <c r="G98" s="447"/>
      <c r="H98" s="137"/>
    </row>
    <row r="99" spans="1:9" s="270" customFormat="1" ht="24.6" hidden="1" x14ac:dyDescent="0.4">
      <c r="A99" s="311">
        <v>1</v>
      </c>
      <c r="B99" s="269" t="s">
        <v>201</v>
      </c>
      <c r="C99" s="671">
        <v>5</v>
      </c>
      <c r="D99" s="79">
        <v>20000</v>
      </c>
      <c r="E99" s="137">
        <v>0</v>
      </c>
      <c r="F99" s="137">
        <v>0</v>
      </c>
      <c r="G99" s="671">
        <v>5</v>
      </c>
      <c r="H99" s="79">
        <v>20000</v>
      </c>
    </row>
    <row r="100" spans="1:9" s="270" customFormat="1" ht="24.6" hidden="1" x14ac:dyDescent="0.4">
      <c r="A100" s="294">
        <v>2</v>
      </c>
      <c r="B100" s="295" t="s">
        <v>277</v>
      </c>
      <c r="C100" s="673">
        <v>86</v>
      </c>
      <c r="D100" s="674">
        <v>60400</v>
      </c>
      <c r="E100" s="137">
        <v>0</v>
      </c>
      <c r="F100" s="137">
        <v>0</v>
      </c>
      <c r="G100" s="673">
        <v>86</v>
      </c>
      <c r="H100" s="674">
        <v>60400</v>
      </c>
    </row>
    <row r="101" spans="1:9" s="270" customFormat="1" ht="24.6" hidden="1" x14ac:dyDescent="0.4">
      <c r="A101" s="293">
        <v>3</v>
      </c>
      <c r="B101" s="175" t="s">
        <v>278</v>
      </c>
      <c r="C101" s="671">
        <v>9</v>
      </c>
      <c r="D101" s="79">
        <v>21300</v>
      </c>
      <c r="E101" s="79">
        <v>3</v>
      </c>
      <c r="F101" s="79">
        <v>500</v>
      </c>
      <c r="G101" s="671">
        <v>12</v>
      </c>
      <c r="H101" s="79">
        <v>16000</v>
      </c>
      <c r="I101" s="719"/>
    </row>
    <row r="102" spans="1:9" s="270" customFormat="1" ht="24.6" hidden="1" x14ac:dyDescent="0.4">
      <c r="A102" s="293">
        <v>4</v>
      </c>
      <c r="B102" s="269" t="s">
        <v>283</v>
      </c>
      <c r="C102" s="671">
        <v>0</v>
      </c>
      <c r="D102" s="79">
        <v>0</v>
      </c>
      <c r="E102" s="79">
        <v>0</v>
      </c>
      <c r="F102" s="79">
        <v>0</v>
      </c>
      <c r="G102" s="671">
        <v>0</v>
      </c>
      <c r="H102" s="79">
        <v>0</v>
      </c>
    </row>
    <row r="103" spans="1:9" s="270" customFormat="1" ht="24.6" hidden="1" x14ac:dyDescent="0.4">
      <c r="A103" s="293">
        <v>5</v>
      </c>
      <c r="B103" s="175" t="s">
        <v>279</v>
      </c>
      <c r="C103" s="671">
        <v>7</v>
      </c>
      <c r="D103" s="79">
        <v>11523</v>
      </c>
      <c r="E103" s="79">
        <v>0</v>
      </c>
      <c r="F103" s="79">
        <v>0</v>
      </c>
      <c r="G103" s="671">
        <v>7</v>
      </c>
      <c r="H103" s="79">
        <v>11523</v>
      </c>
    </row>
    <row r="104" spans="1:9" s="270" customFormat="1" ht="24.6" hidden="1" x14ac:dyDescent="0.4">
      <c r="A104" s="292"/>
      <c r="B104" s="175" t="s">
        <v>152</v>
      </c>
      <c r="C104" s="653">
        <f>SUM(C99:C103)</f>
        <v>107</v>
      </c>
      <c r="D104" s="653">
        <f t="shared" ref="D104:H104" si="33">SUM(D99:D103)</f>
        <v>113223</v>
      </c>
      <c r="E104" s="653">
        <f t="shared" si="33"/>
        <v>3</v>
      </c>
      <c r="F104" s="653">
        <f t="shared" si="33"/>
        <v>500</v>
      </c>
      <c r="G104" s="672">
        <f t="shared" si="33"/>
        <v>110</v>
      </c>
      <c r="H104" s="653">
        <f t="shared" si="33"/>
        <v>107923</v>
      </c>
    </row>
    <row r="105" spans="1:9" hidden="1" x14ac:dyDescent="0.25">
      <c r="H105" s="36"/>
      <c r="I105" s="36"/>
    </row>
    <row r="106" spans="1:9" hidden="1" x14ac:dyDescent="0.25">
      <c r="H106" s="36"/>
      <c r="I106" s="36"/>
    </row>
    <row r="107" spans="1:9" hidden="1" x14ac:dyDescent="0.25"/>
    <row r="108" spans="1:9" hidden="1" x14ac:dyDescent="0.25"/>
    <row r="109" spans="1:9" hidden="1" x14ac:dyDescent="0.25"/>
    <row r="110" spans="1:9" hidden="1" x14ac:dyDescent="0.25"/>
    <row r="111" spans="1:9" hidden="1" x14ac:dyDescent="0.25"/>
    <row r="112" spans="1: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mergeCells count="4">
    <mergeCell ref="A1:H1"/>
    <mergeCell ref="A2:H2"/>
    <mergeCell ref="A3:H3"/>
    <mergeCell ref="A4:H4"/>
  </mergeCells>
  <pageMargins left="0.95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7"/>
  <sheetViews>
    <sheetView view="pageBreakPreview" zoomScale="70" zoomScaleSheetLayoutView="70" workbookViewId="0">
      <selection sqref="A1:K10"/>
    </sheetView>
  </sheetViews>
  <sheetFormatPr defaultColWidth="9.6328125" defaultRowHeight="15" x14ac:dyDescent="0.25"/>
  <cols>
    <col min="1" max="1" width="9.6328125" style="1" customWidth="1"/>
    <col min="2" max="2" width="24.6328125" style="1" customWidth="1"/>
    <col min="3" max="3" width="10.453125" style="1" bestFit="1" customWidth="1"/>
    <col min="4" max="4" width="12.90625" style="151" customWidth="1"/>
    <col min="5" max="5" width="10.453125" style="151" customWidth="1"/>
    <col min="6" max="6" width="10.453125" style="151" bestFit="1" customWidth="1"/>
    <col min="7" max="7" width="12.36328125" style="1" customWidth="1"/>
    <col min="8" max="8" width="11.6328125" style="1" customWidth="1"/>
    <col min="9" max="9" width="9.1796875" style="1" bestFit="1" customWidth="1"/>
    <col min="10" max="10" width="11.81640625" style="1" bestFit="1" customWidth="1"/>
    <col min="11" max="11" width="9.1796875" style="1" bestFit="1" customWidth="1"/>
    <col min="12" max="12" width="15.54296875" style="1" customWidth="1"/>
    <col min="13" max="16384" width="9.6328125" style="1"/>
  </cols>
  <sheetData>
    <row r="1" spans="1:253" ht="17.399999999999999" x14ac:dyDescent="0.3">
      <c r="A1" s="888" t="s">
        <v>394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7.399999999999999" x14ac:dyDescent="0.3">
      <c r="A2" s="888" t="s">
        <v>354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7.399999999999999" x14ac:dyDescent="0.3">
      <c r="A3" s="20"/>
      <c r="B3" s="20"/>
      <c r="C3" s="20"/>
      <c r="D3" s="152"/>
      <c r="E3" s="152"/>
      <c r="F3" s="152"/>
      <c r="G3" s="20"/>
      <c r="H3" s="153"/>
      <c r="I3" s="153"/>
      <c r="J3" s="889" t="s">
        <v>96</v>
      </c>
      <c r="K3" s="88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7.399999999999999" x14ac:dyDescent="0.3">
      <c r="A4" s="20"/>
      <c r="B4" s="7"/>
      <c r="C4" s="7"/>
      <c r="D4" s="154"/>
      <c r="E4" s="154"/>
      <c r="F4" s="154"/>
      <c r="G4" s="7"/>
      <c r="H4" s="155"/>
      <c r="I4" s="155"/>
      <c r="J4" s="156" t="s">
        <v>224</v>
      </c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24.9" customHeight="1" x14ac:dyDescent="0.3">
      <c r="A5" s="123" t="s">
        <v>15</v>
      </c>
      <c r="B5" s="123" t="s">
        <v>17</v>
      </c>
      <c r="C5" s="890" t="s">
        <v>332</v>
      </c>
      <c r="D5" s="892"/>
      <c r="E5" s="891"/>
      <c r="F5" s="890" t="s">
        <v>333</v>
      </c>
      <c r="G5" s="892"/>
      <c r="H5" s="891"/>
      <c r="I5" s="893" t="s">
        <v>334</v>
      </c>
      <c r="J5" s="894"/>
      <c r="K5" s="895"/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4.9" customHeight="1" x14ac:dyDescent="0.4">
      <c r="A6" s="123"/>
      <c r="B6" s="123"/>
      <c r="C6" s="123" t="s">
        <v>341</v>
      </c>
      <c r="D6" s="158" t="s">
        <v>393</v>
      </c>
      <c r="E6" s="158" t="s">
        <v>355</v>
      </c>
      <c r="F6" s="158" t="str">
        <f>C6</f>
        <v>Jun.18</v>
      </c>
      <c r="G6" s="157" t="str">
        <f>D6</f>
        <v>MAR.19</v>
      </c>
      <c r="H6" s="158" t="str">
        <f>E6</f>
        <v>JUN.19</v>
      </c>
      <c r="I6" s="158" t="str">
        <f>C6</f>
        <v>Jun.18</v>
      </c>
      <c r="J6" s="157" t="str">
        <f>D6</f>
        <v>MAR.19</v>
      </c>
      <c r="K6" s="158" t="str">
        <f>E6</f>
        <v>JUN.19</v>
      </c>
      <c r="L6" s="4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0" customHeight="1" x14ac:dyDescent="0.3">
      <c r="A7" s="159">
        <v>1</v>
      </c>
      <c r="B7" s="21" t="s">
        <v>102</v>
      </c>
      <c r="C7" s="21">
        <v>24896363</v>
      </c>
      <c r="D7" s="160">
        <v>24103924</v>
      </c>
      <c r="E7" s="160">
        <f>'1'!C82</f>
        <v>21409696</v>
      </c>
      <c r="F7" s="160">
        <v>8429125</v>
      </c>
      <c r="G7" s="21">
        <v>8404478</v>
      </c>
      <c r="H7" s="160">
        <f>'1'!D82</f>
        <v>8269663</v>
      </c>
      <c r="I7" s="161">
        <f>(F7/C7)</f>
        <v>0.33856852906587198</v>
      </c>
      <c r="J7" s="161">
        <f>(G7/D7)</f>
        <v>0.34867675487194533</v>
      </c>
      <c r="K7" s="161">
        <f>(H7/E7)</f>
        <v>0.38625784317535383</v>
      </c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0" customHeight="1" x14ac:dyDescent="0.3">
      <c r="A8" s="159">
        <v>2</v>
      </c>
      <c r="B8" s="21" t="s">
        <v>18</v>
      </c>
      <c r="C8" s="21">
        <v>2707723</v>
      </c>
      <c r="D8" s="160">
        <v>2919991</v>
      </c>
      <c r="E8" s="160">
        <f>'1'!C83</f>
        <v>2909091</v>
      </c>
      <c r="F8" s="160">
        <v>1789544</v>
      </c>
      <c r="G8" s="21">
        <v>1989725</v>
      </c>
      <c r="H8" s="160">
        <f>'1'!D83</f>
        <v>2007725</v>
      </c>
      <c r="I8" s="161">
        <f t="shared" ref="I8:I10" si="0">(F8/C8)</f>
        <v>0.66090364487061637</v>
      </c>
      <c r="J8" s="161">
        <f t="shared" ref="J8:K10" si="1">(G8/D8)</f>
        <v>0.68141477148388474</v>
      </c>
      <c r="K8" s="161">
        <f t="shared" si="1"/>
        <v>0.69015544718264232</v>
      </c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0" customHeight="1" x14ac:dyDescent="0.3">
      <c r="A9" s="159">
        <v>3</v>
      </c>
      <c r="B9" s="21" t="s">
        <v>19</v>
      </c>
      <c r="C9" s="21">
        <v>9766981</v>
      </c>
      <c r="D9" s="160">
        <v>13373237</v>
      </c>
      <c r="E9" s="160">
        <f>'1'!C98</f>
        <v>15505011</v>
      </c>
      <c r="F9" s="160">
        <v>10542125</v>
      </c>
      <c r="G9" s="21">
        <v>14729939</v>
      </c>
      <c r="H9" s="160">
        <f>'1'!D98</f>
        <v>14292952</v>
      </c>
      <c r="I9" s="161">
        <f t="shared" si="0"/>
        <v>1.0793637255975004</v>
      </c>
      <c r="J9" s="161">
        <f t="shared" si="1"/>
        <v>1.1014490358616991</v>
      </c>
      <c r="K9" s="161">
        <f t="shared" si="1"/>
        <v>0.92182791743907821</v>
      </c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4.9" customHeight="1" x14ac:dyDescent="0.3">
      <c r="A10" s="890" t="s">
        <v>16</v>
      </c>
      <c r="B10" s="891"/>
      <c r="C10" s="162">
        <f t="shared" ref="C10:H10" si="2">SUM(C7:C9)</f>
        <v>37371067</v>
      </c>
      <c r="D10" s="162">
        <f t="shared" si="2"/>
        <v>40397152</v>
      </c>
      <c r="E10" s="162">
        <f>SUM(E7:E9)</f>
        <v>39823798</v>
      </c>
      <c r="F10" s="162">
        <f t="shared" si="2"/>
        <v>20760794</v>
      </c>
      <c r="G10" s="123">
        <f t="shared" si="2"/>
        <v>25124142</v>
      </c>
      <c r="H10" s="162">
        <f t="shared" si="2"/>
        <v>24570340</v>
      </c>
      <c r="I10" s="163">
        <f t="shared" si="0"/>
        <v>0.55553120814024393</v>
      </c>
      <c r="J10" s="163">
        <f t="shared" si="1"/>
        <v>0.62192854585392554</v>
      </c>
      <c r="K10" s="163">
        <f t="shared" si="1"/>
        <v>0.61697631150097743</v>
      </c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2.8" x14ac:dyDescent="0.4">
      <c r="A11" s="14"/>
      <c r="B11" s="14"/>
      <c r="C11" s="14"/>
      <c r="D11" s="148"/>
      <c r="E11" s="148"/>
      <c r="F11" s="148"/>
      <c r="G11" s="14"/>
      <c r="H11" s="14"/>
      <c r="I11" s="14"/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x14ac:dyDescent="0.25">
      <c r="A12" s="2"/>
      <c r="B12" s="2"/>
      <c r="C12" s="2"/>
      <c r="D12" s="150"/>
      <c r="E12" s="150"/>
      <c r="F12" s="15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x14ac:dyDescent="0.25">
      <c r="A13" s="2"/>
      <c r="B13" s="2"/>
      <c r="C13" s="2"/>
      <c r="D13" s="150"/>
      <c r="E13" s="150"/>
      <c r="F13" s="15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x14ac:dyDescent="0.25">
      <c r="A14" s="2"/>
      <c r="B14" s="2"/>
      <c r="C14" s="2"/>
      <c r="D14" s="150"/>
      <c r="E14" s="150"/>
      <c r="F14" s="15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x14ac:dyDescent="0.25">
      <c r="A15" s="2"/>
      <c r="B15" s="2"/>
      <c r="C15" s="2"/>
      <c r="D15" s="150"/>
      <c r="E15" s="150"/>
      <c r="F15" s="15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x14ac:dyDescent="0.25">
      <c r="A16" s="2"/>
      <c r="B16" s="2"/>
      <c r="C16" s="2"/>
      <c r="D16" s="150"/>
      <c r="E16" s="150"/>
      <c r="F16" s="15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x14ac:dyDescent="0.25">
      <c r="A17" s="2"/>
      <c r="B17" s="2"/>
      <c r="C17" s="2"/>
      <c r="D17" s="150"/>
      <c r="E17" s="150"/>
      <c r="F17" s="15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x14ac:dyDescent="0.25">
      <c r="A18" s="2"/>
      <c r="B18" s="2"/>
      <c r="C18" s="2"/>
      <c r="D18" s="150"/>
      <c r="E18" s="150"/>
      <c r="F18" s="15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x14ac:dyDescent="0.25">
      <c r="A19" s="2"/>
      <c r="B19" s="2"/>
      <c r="C19" s="2"/>
      <c r="D19" s="150"/>
      <c r="E19" s="150"/>
      <c r="F19" s="15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x14ac:dyDescent="0.25">
      <c r="A20" s="2"/>
      <c r="B20" s="2"/>
      <c r="C20" s="2"/>
      <c r="D20" s="150"/>
      <c r="E20" s="150"/>
      <c r="F20" s="15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x14ac:dyDescent="0.25">
      <c r="A21" s="2"/>
      <c r="B21" s="2"/>
      <c r="C21" s="2"/>
      <c r="D21" s="150"/>
      <c r="E21" s="150"/>
      <c r="F21" s="15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x14ac:dyDescent="0.25">
      <c r="A22" s="2"/>
      <c r="B22" s="2"/>
      <c r="C22" s="2"/>
      <c r="D22" s="150"/>
      <c r="E22" s="150"/>
      <c r="F22" s="15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x14ac:dyDescent="0.25">
      <c r="A23" s="2"/>
      <c r="B23" s="2"/>
      <c r="C23" s="2"/>
      <c r="D23" s="150"/>
      <c r="E23" s="150"/>
      <c r="F23" s="15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x14ac:dyDescent="0.25">
      <c r="A24" s="2"/>
      <c r="B24" s="2"/>
      <c r="C24" s="2"/>
      <c r="D24" s="150"/>
      <c r="E24" s="150"/>
      <c r="F24" s="15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x14ac:dyDescent="0.25">
      <c r="A25" s="2"/>
      <c r="B25" s="2"/>
      <c r="C25" s="2"/>
      <c r="D25" s="150"/>
      <c r="E25" s="150"/>
      <c r="F25" s="15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x14ac:dyDescent="0.25">
      <c r="A26" s="2"/>
      <c r="B26" s="2"/>
      <c r="C26" s="2"/>
      <c r="D26" s="150"/>
      <c r="E26" s="150"/>
      <c r="F26" s="15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x14ac:dyDescent="0.25">
      <c r="A27" s="2"/>
      <c r="B27" s="2"/>
      <c r="C27" s="2"/>
      <c r="D27" s="150"/>
      <c r="E27" s="150"/>
      <c r="F27" s="15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x14ac:dyDescent="0.25">
      <c r="A28" s="2"/>
      <c r="B28" s="2"/>
      <c r="C28" s="2"/>
      <c r="D28" s="150"/>
      <c r="E28" s="150"/>
      <c r="F28" s="15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x14ac:dyDescent="0.25">
      <c r="A29" s="2"/>
      <c r="B29" s="2"/>
      <c r="C29" s="2"/>
      <c r="D29" s="150"/>
      <c r="E29" s="150"/>
      <c r="F29" s="15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x14ac:dyDescent="0.25">
      <c r="A30" s="2"/>
      <c r="B30" s="2"/>
      <c r="C30" s="2"/>
      <c r="D30" s="150"/>
      <c r="E30" s="150"/>
      <c r="F30" s="1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x14ac:dyDescent="0.25">
      <c r="A31" s="2"/>
      <c r="B31" s="2"/>
      <c r="C31" s="2"/>
      <c r="D31" s="150"/>
      <c r="E31" s="150"/>
      <c r="F31" s="15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x14ac:dyDescent="0.25">
      <c r="A32" s="2"/>
      <c r="B32" s="2"/>
      <c r="C32" s="2"/>
      <c r="D32" s="150"/>
      <c r="E32" s="150"/>
      <c r="F32" s="15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x14ac:dyDescent="0.25">
      <c r="A33" s="2"/>
      <c r="B33" s="2"/>
      <c r="C33" s="2"/>
      <c r="D33" s="150"/>
      <c r="E33" s="150"/>
      <c r="F33" s="1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x14ac:dyDescent="0.25">
      <c r="A34" s="2"/>
      <c r="B34" s="2"/>
      <c r="C34" s="2"/>
      <c r="D34" s="150"/>
      <c r="E34" s="150"/>
      <c r="F34" s="15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x14ac:dyDescent="0.25">
      <c r="A35" s="2"/>
      <c r="B35" s="2"/>
      <c r="C35" s="2"/>
      <c r="D35" s="150"/>
      <c r="E35" s="150"/>
      <c r="F35" s="15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x14ac:dyDescent="0.25">
      <c r="A36" s="2"/>
      <c r="B36" s="2"/>
      <c r="C36" s="2"/>
      <c r="D36" s="150"/>
      <c r="E36" s="150"/>
      <c r="F36" s="15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x14ac:dyDescent="0.25">
      <c r="A37" s="2"/>
      <c r="B37" s="2"/>
      <c r="C37" s="2"/>
      <c r="D37" s="150"/>
      <c r="E37" s="150"/>
      <c r="F37" s="15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x14ac:dyDescent="0.25">
      <c r="A38" s="2"/>
      <c r="B38" s="2"/>
      <c r="C38" s="2"/>
      <c r="D38" s="150"/>
      <c r="E38" s="150"/>
      <c r="F38" s="15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x14ac:dyDescent="0.25">
      <c r="A39" s="2"/>
      <c r="B39" s="2"/>
      <c r="C39" s="2"/>
      <c r="D39" s="150"/>
      <c r="E39" s="150"/>
      <c r="F39" s="15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x14ac:dyDescent="0.25">
      <c r="A40" s="2"/>
      <c r="B40" s="2"/>
      <c r="C40" s="2"/>
      <c r="D40" s="150"/>
      <c r="E40" s="150"/>
      <c r="F40" s="15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x14ac:dyDescent="0.25">
      <c r="A41" s="2"/>
      <c r="B41" s="2"/>
      <c r="C41" s="2"/>
      <c r="D41" s="150"/>
      <c r="E41" s="150"/>
      <c r="F41" s="15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x14ac:dyDescent="0.25">
      <c r="A42" s="2"/>
      <c r="B42" s="2"/>
      <c r="C42" s="2"/>
      <c r="D42" s="150"/>
      <c r="E42" s="150"/>
      <c r="F42" s="1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x14ac:dyDescent="0.25">
      <c r="A43" s="2"/>
      <c r="B43" s="2"/>
      <c r="C43" s="2"/>
      <c r="D43" s="150"/>
      <c r="E43" s="150"/>
      <c r="F43" s="15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x14ac:dyDescent="0.25">
      <c r="A44" s="2"/>
      <c r="B44" s="2"/>
      <c r="C44" s="2"/>
      <c r="D44" s="150"/>
      <c r="E44" s="150"/>
      <c r="F44" s="15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x14ac:dyDescent="0.25">
      <c r="A45" s="2"/>
      <c r="B45" s="2"/>
      <c r="C45" s="2"/>
      <c r="D45" s="150"/>
      <c r="E45" s="150"/>
      <c r="F45" s="15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x14ac:dyDescent="0.25">
      <c r="A46" s="2"/>
      <c r="B46" s="2"/>
      <c r="C46" s="2"/>
      <c r="D46" s="150"/>
      <c r="E46" s="150"/>
      <c r="F46" s="15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x14ac:dyDescent="0.25">
      <c r="A47" s="2"/>
      <c r="B47" s="2"/>
      <c r="C47" s="2"/>
      <c r="D47" s="150"/>
      <c r="E47" s="150"/>
      <c r="F47" s="15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</sheetData>
  <mergeCells count="7">
    <mergeCell ref="A1:K1"/>
    <mergeCell ref="A2:K2"/>
    <mergeCell ref="J3:K3"/>
    <mergeCell ref="A10:B10"/>
    <mergeCell ref="C5:E5"/>
    <mergeCell ref="F5:H5"/>
    <mergeCell ref="I5:K5"/>
  </mergeCells>
  <phoneticPr fontId="0" type="noConversion"/>
  <printOptions horizontalCentered="1"/>
  <pageMargins left="0.5" right="1" top="2.5" bottom="0.75" header="1.3" footer="0.3"/>
  <pageSetup paperSize="9" scale="82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showGridLines="0" view="pageBreakPreview" zoomScale="56" zoomScaleNormal="50" zoomScaleSheetLayoutView="56" workbookViewId="0">
      <pane ySplit="5" topLeftCell="A6" activePane="bottomLeft" state="frozen"/>
      <selection activeCell="E21" sqref="E21"/>
      <selection pane="bottomLeft" activeCell="F8" sqref="F8"/>
    </sheetView>
  </sheetViews>
  <sheetFormatPr defaultColWidth="9.6328125" defaultRowHeight="13.2" x14ac:dyDescent="0.25"/>
  <cols>
    <col min="1" max="1" width="9.6328125" style="2" customWidth="1"/>
    <col min="2" max="2" width="49.90625" style="2" customWidth="1"/>
    <col min="3" max="3" width="13.1796875" style="2" customWidth="1"/>
    <col min="4" max="4" width="14.81640625" style="150" bestFit="1" customWidth="1"/>
    <col min="5" max="5" width="13.08984375" style="2" customWidth="1"/>
    <col min="6" max="6" width="13" style="2" bestFit="1" customWidth="1"/>
    <col min="7" max="7" width="8.81640625" style="2" bestFit="1" customWidth="1"/>
    <col min="8" max="8" width="14.81640625" style="2" bestFit="1" customWidth="1"/>
    <col min="9" max="9" width="0.36328125" style="2" customWidth="1"/>
    <col min="10" max="16384" width="9.6328125" style="2"/>
  </cols>
  <sheetData>
    <row r="1" spans="1:9" ht="22.8" x14ac:dyDescent="0.4">
      <c r="A1" s="919" t="s">
        <v>394</v>
      </c>
      <c r="B1" s="919"/>
      <c r="C1" s="919"/>
      <c r="D1" s="919"/>
      <c r="E1" s="919"/>
      <c r="F1" s="919"/>
      <c r="G1" s="919"/>
      <c r="H1" s="919"/>
      <c r="I1" s="12"/>
    </row>
    <row r="2" spans="1:9" ht="22.8" x14ac:dyDescent="0.4">
      <c r="A2" s="919" t="s">
        <v>371</v>
      </c>
      <c r="B2" s="919"/>
      <c r="C2" s="919"/>
      <c r="D2" s="919"/>
      <c r="E2" s="919"/>
      <c r="F2" s="919"/>
      <c r="G2" s="919"/>
      <c r="H2" s="919"/>
      <c r="I2" s="12"/>
    </row>
    <row r="3" spans="1:9" ht="22.8" x14ac:dyDescent="0.4">
      <c r="A3" s="1064" t="s">
        <v>100</v>
      </c>
      <c r="B3" s="1064"/>
      <c r="C3" s="1064"/>
      <c r="D3" s="1064"/>
      <c r="E3" s="1064"/>
      <c r="F3" s="1064"/>
      <c r="G3" s="1064"/>
      <c r="H3" s="1064"/>
      <c r="I3" s="12"/>
    </row>
    <row r="4" spans="1:9" ht="23.4" thickBot="1" x14ac:dyDescent="0.45">
      <c r="A4" s="1065" t="s">
        <v>190</v>
      </c>
      <c r="B4" s="1065"/>
      <c r="C4" s="1065"/>
      <c r="D4" s="1065"/>
      <c r="E4" s="1065"/>
      <c r="F4" s="1065"/>
      <c r="G4" s="1065"/>
      <c r="H4" s="1065"/>
      <c r="I4" s="12"/>
    </row>
    <row r="5" spans="1:9" ht="78.75" customHeight="1" x14ac:dyDescent="0.25">
      <c r="A5" s="181" t="s">
        <v>55</v>
      </c>
      <c r="B5" s="182" t="s">
        <v>17</v>
      </c>
      <c r="C5" s="187" t="s">
        <v>351</v>
      </c>
      <c r="D5" s="186"/>
      <c r="E5" s="185" t="s">
        <v>56</v>
      </c>
      <c r="F5" s="185"/>
      <c r="G5" s="187" t="s">
        <v>366</v>
      </c>
      <c r="H5" s="186"/>
      <c r="I5" s="12"/>
    </row>
    <row r="6" spans="1:9" ht="25.5" customHeight="1" x14ac:dyDescent="0.4">
      <c r="A6" s="166"/>
      <c r="B6" s="167"/>
      <c r="C6" s="121" t="s">
        <v>11</v>
      </c>
      <c r="D6" s="174" t="s">
        <v>8</v>
      </c>
      <c r="E6" s="121" t="s">
        <v>11</v>
      </c>
      <c r="F6" s="121" t="s">
        <v>8</v>
      </c>
      <c r="G6" s="121" t="s">
        <v>11</v>
      </c>
      <c r="H6" s="121" t="s">
        <v>8</v>
      </c>
      <c r="I6" s="103"/>
    </row>
    <row r="7" spans="1:9" ht="24.6" x14ac:dyDescent="0.4">
      <c r="A7" s="199">
        <v>1</v>
      </c>
      <c r="B7" s="724" t="s">
        <v>232</v>
      </c>
      <c r="C7" s="634">
        <f t="shared" ref="C7:H7" si="0">C54+C57+C58+C59+C60+C61+C77</f>
        <v>1428</v>
      </c>
      <c r="D7" s="776">
        <f t="shared" si="0"/>
        <v>208673</v>
      </c>
      <c r="E7" s="776">
        <f t="shared" si="0"/>
        <v>5</v>
      </c>
      <c r="F7" s="776">
        <f t="shared" si="0"/>
        <v>1800</v>
      </c>
      <c r="G7" s="776">
        <f t="shared" si="0"/>
        <v>1423</v>
      </c>
      <c r="H7" s="776">
        <f t="shared" si="0"/>
        <v>209673</v>
      </c>
      <c r="I7" s="363">
        <f>I54</f>
        <v>0</v>
      </c>
    </row>
    <row r="8" spans="1:9" ht="25.5" customHeight="1" x14ac:dyDescent="0.4">
      <c r="A8" s="199">
        <v>2</v>
      </c>
      <c r="B8" s="205" t="s">
        <v>231</v>
      </c>
      <c r="C8" s="634">
        <f>C55</f>
        <v>167</v>
      </c>
      <c r="D8" s="634">
        <f>D55</f>
        <v>50500</v>
      </c>
      <c r="E8" s="760">
        <f t="shared" ref="E8" si="1">E55</f>
        <v>0</v>
      </c>
      <c r="F8" s="634">
        <f>F55</f>
        <v>0</v>
      </c>
      <c r="G8" s="634">
        <f>G55</f>
        <v>167</v>
      </c>
      <c r="H8" s="634">
        <f>H55</f>
        <v>50500</v>
      </c>
      <c r="I8" s="121">
        <f t="shared" ref="I8" si="2">I54</f>
        <v>0</v>
      </c>
    </row>
    <row r="9" spans="1:9" ht="25.5" customHeight="1" x14ac:dyDescent="0.4">
      <c r="A9" s="199">
        <v>3</v>
      </c>
      <c r="B9" s="205" t="s">
        <v>257</v>
      </c>
      <c r="C9" s="634">
        <f>C56</f>
        <v>16</v>
      </c>
      <c r="D9" s="634">
        <f t="shared" ref="D9:H9" si="3">D56</f>
        <v>1930</v>
      </c>
      <c r="E9" s="760">
        <f t="shared" ref="E9" si="4">E56</f>
        <v>26</v>
      </c>
      <c r="F9" s="634">
        <f t="shared" si="3"/>
        <v>300</v>
      </c>
      <c r="G9" s="634">
        <f t="shared" si="3"/>
        <v>42</v>
      </c>
      <c r="H9" s="634">
        <f t="shared" si="3"/>
        <v>1323</v>
      </c>
      <c r="I9" s="121">
        <f t="shared" ref="I9" si="5">I55</f>
        <v>0</v>
      </c>
    </row>
    <row r="10" spans="1:9" ht="25.5" customHeight="1" x14ac:dyDescent="0.4">
      <c r="A10" s="199">
        <v>4</v>
      </c>
      <c r="B10" s="205" t="s">
        <v>233</v>
      </c>
      <c r="C10" s="634">
        <f>C62</f>
        <v>47</v>
      </c>
      <c r="D10" s="634">
        <f t="shared" ref="D10:H10" si="6">D62</f>
        <v>14770</v>
      </c>
      <c r="E10" s="634">
        <f t="shared" si="6"/>
        <v>0</v>
      </c>
      <c r="F10" s="634">
        <f t="shared" si="6"/>
        <v>0</v>
      </c>
      <c r="G10" s="634">
        <f t="shared" si="6"/>
        <v>47</v>
      </c>
      <c r="H10" s="634">
        <f t="shared" si="6"/>
        <v>14770</v>
      </c>
      <c r="I10" s="121">
        <f t="shared" ref="I10" si="7">I61</f>
        <v>0</v>
      </c>
    </row>
    <row r="11" spans="1:9" ht="25.5" customHeight="1" x14ac:dyDescent="0.4">
      <c r="A11" s="199">
        <v>5</v>
      </c>
      <c r="B11" s="205" t="s">
        <v>234</v>
      </c>
      <c r="C11" s="634">
        <f>C63</f>
        <v>4</v>
      </c>
      <c r="D11" s="634">
        <f t="shared" ref="D11:H11" si="8">D63</f>
        <v>1100</v>
      </c>
      <c r="E11" s="634">
        <f t="shared" si="8"/>
        <v>0</v>
      </c>
      <c r="F11" s="634">
        <f t="shared" si="8"/>
        <v>0</v>
      </c>
      <c r="G11" s="634">
        <f t="shared" si="8"/>
        <v>0</v>
      </c>
      <c r="H11" s="634">
        <f t="shared" si="8"/>
        <v>0</v>
      </c>
      <c r="I11" s="121">
        <f t="shared" ref="I11" si="9">I62</f>
        <v>0</v>
      </c>
    </row>
    <row r="12" spans="1:9" ht="25.5" customHeight="1" x14ac:dyDescent="0.4">
      <c r="A12" s="199">
        <v>6</v>
      </c>
      <c r="B12" s="205" t="s">
        <v>92</v>
      </c>
      <c r="C12" s="634">
        <f>SUM(C64:C66)</f>
        <v>212</v>
      </c>
      <c r="D12" s="634">
        <f t="shared" ref="D12:H12" si="10">SUM(D64:D66)</f>
        <v>12969</v>
      </c>
      <c r="E12" s="634">
        <f t="shared" si="10"/>
        <v>0</v>
      </c>
      <c r="F12" s="634">
        <f t="shared" si="10"/>
        <v>0</v>
      </c>
      <c r="G12" s="634">
        <f t="shared" si="10"/>
        <v>209</v>
      </c>
      <c r="H12" s="634">
        <f t="shared" si="10"/>
        <v>13025</v>
      </c>
      <c r="I12" s="121">
        <f t="shared" ref="I12" si="11">SUM(I63:I65)</f>
        <v>0</v>
      </c>
    </row>
    <row r="13" spans="1:9" ht="25.5" customHeight="1" x14ac:dyDescent="0.4">
      <c r="A13" s="199">
        <v>7</v>
      </c>
      <c r="B13" s="205" t="s">
        <v>258</v>
      </c>
      <c r="C13" s="634">
        <f>C67</f>
        <v>83</v>
      </c>
      <c r="D13" s="634">
        <f t="shared" ref="D13:H13" si="12">D67</f>
        <v>33950</v>
      </c>
      <c r="E13" s="634">
        <f t="shared" si="12"/>
        <v>2</v>
      </c>
      <c r="F13" s="634">
        <f t="shared" si="12"/>
        <v>400</v>
      </c>
      <c r="G13" s="634">
        <f t="shared" si="12"/>
        <v>85</v>
      </c>
      <c r="H13" s="634">
        <f t="shared" si="12"/>
        <v>34350</v>
      </c>
      <c r="I13" s="121">
        <f t="shared" ref="I13" si="13">I66</f>
        <v>0</v>
      </c>
    </row>
    <row r="14" spans="1:9" ht="25.5" customHeight="1" x14ac:dyDescent="0.4">
      <c r="A14" s="199">
        <v>8</v>
      </c>
      <c r="B14" s="205" t="s">
        <v>235</v>
      </c>
      <c r="C14" s="634">
        <f>C68</f>
        <v>6</v>
      </c>
      <c r="D14" s="634">
        <f t="shared" ref="D14:H14" si="14">D68</f>
        <v>1600</v>
      </c>
      <c r="E14" s="634">
        <f t="shared" si="14"/>
        <v>0</v>
      </c>
      <c r="F14" s="634">
        <f t="shared" si="14"/>
        <v>0</v>
      </c>
      <c r="G14" s="634">
        <f t="shared" si="14"/>
        <v>6</v>
      </c>
      <c r="H14" s="634">
        <f t="shared" si="14"/>
        <v>1600</v>
      </c>
      <c r="I14" s="121">
        <f t="shared" ref="I14" si="15">I67</f>
        <v>0</v>
      </c>
    </row>
    <row r="15" spans="1:9" ht="25.5" customHeight="1" x14ac:dyDescent="0.4">
      <c r="A15" s="199">
        <v>9</v>
      </c>
      <c r="B15" s="205" t="s">
        <v>236</v>
      </c>
      <c r="C15" s="634">
        <f>C69</f>
        <v>5</v>
      </c>
      <c r="D15" s="634">
        <f t="shared" ref="D15:H15" si="16">D69</f>
        <v>5416</v>
      </c>
      <c r="E15" s="634">
        <f t="shared" si="16"/>
        <v>0</v>
      </c>
      <c r="F15" s="634">
        <f t="shared" si="16"/>
        <v>0</v>
      </c>
      <c r="G15" s="634">
        <f t="shared" si="16"/>
        <v>4</v>
      </c>
      <c r="H15" s="634">
        <f t="shared" si="16"/>
        <v>3329</v>
      </c>
      <c r="I15" s="121" t="e">
        <f>#REF!</f>
        <v>#REF!</v>
      </c>
    </row>
    <row r="16" spans="1:9" ht="25.5" customHeight="1" x14ac:dyDescent="0.4">
      <c r="A16" s="199">
        <v>10</v>
      </c>
      <c r="B16" s="205" t="s">
        <v>237</v>
      </c>
      <c r="C16" s="634">
        <f>C70</f>
        <v>32</v>
      </c>
      <c r="D16" s="634">
        <f t="shared" ref="D16:H16" si="17">D70</f>
        <v>767</v>
      </c>
      <c r="E16" s="634">
        <f t="shared" si="17"/>
        <v>0</v>
      </c>
      <c r="F16" s="634">
        <f t="shared" si="17"/>
        <v>0</v>
      </c>
      <c r="G16" s="634">
        <f t="shared" si="17"/>
        <v>32</v>
      </c>
      <c r="H16" s="634">
        <f t="shared" si="17"/>
        <v>767</v>
      </c>
      <c r="I16" s="121">
        <f t="shared" ref="I16" si="18">I69</f>
        <v>0</v>
      </c>
    </row>
    <row r="17" spans="1:9" ht="25.5" customHeight="1" x14ac:dyDescent="0.4">
      <c r="A17" s="199">
        <v>11</v>
      </c>
      <c r="B17" s="205" t="s">
        <v>238</v>
      </c>
      <c r="C17" s="634">
        <f t="shared" ref="C17:C22" si="19">C71</f>
        <v>10</v>
      </c>
      <c r="D17" s="634">
        <f t="shared" ref="D17:H17" si="20">D71</f>
        <v>3574</v>
      </c>
      <c r="E17" s="634">
        <f t="shared" si="20"/>
        <v>0</v>
      </c>
      <c r="F17" s="634">
        <f t="shared" si="20"/>
        <v>0</v>
      </c>
      <c r="G17" s="634">
        <f t="shared" si="20"/>
        <v>10</v>
      </c>
      <c r="H17" s="634">
        <f t="shared" si="20"/>
        <v>3574</v>
      </c>
      <c r="I17" s="121">
        <f t="shared" ref="I17" si="21">I70</f>
        <v>0</v>
      </c>
    </row>
    <row r="18" spans="1:9" ht="25.5" customHeight="1" x14ac:dyDescent="0.4">
      <c r="A18" s="199">
        <v>12</v>
      </c>
      <c r="B18" s="205" t="s">
        <v>239</v>
      </c>
      <c r="C18" s="634">
        <f t="shared" si="19"/>
        <v>0</v>
      </c>
      <c r="D18" s="634">
        <f t="shared" ref="D18:H18" si="22">D72</f>
        <v>0</v>
      </c>
      <c r="E18" s="634">
        <f t="shared" si="22"/>
        <v>85</v>
      </c>
      <c r="F18" s="634">
        <f t="shared" si="22"/>
        <v>10200</v>
      </c>
      <c r="G18" s="634">
        <f t="shared" si="22"/>
        <v>85</v>
      </c>
      <c r="H18" s="634">
        <f t="shared" si="22"/>
        <v>10200</v>
      </c>
      <c r="I18" s="121">
        <f t="shared" ref="I18" si="23">I71</f>
        <v>0</v>
      </c>
    </row>
    <row r="19" spans="1:9" ht="25.5" customHeight="1" x14ac:dyDescent="0.4">
      <c r="A19" s="199">
        <v>13</v>
      </c>
      <c r="B19" s="205" t="s">
        <v>325</v>
      </c>
      <c r="C19" s="634">
        <f t="shared" si="19"/>
        <v>3</v>
      </c>
      <c r="D19" s="634">
        <f t="shared" ref="D19:H19" si="24">D73</f>
        <v>3542</v>
      </c>
      <c r="E19" s="634">
        <v>3</v>
      </c>
      <c r="F19" s="634">
        <v>1500</v>
      </c>
      <c r="G19" s="634">
        <f t="shared" si="24"/>
        <v>6</v>
      </c>
      <c r="H19" s="634">
        <f t="shared" si="24"/>
        <v>5048</v>
      </c>
      <c r="I19" s="445"/>
    </row>
    <row r="20" spans="1:9" ht="25.5" customHeight="1" x14ac:dyDescent="0.4">
      <c r="A20" s="199">
        <v>14</v>
      </c>
      <c r="B20" s="205" t="s">
        <v>240</v>
      </c>
      <c r="C20" s="634">
        <f t="shared" si="19"/>
        <v>29</v>
      </c>
      <c r="D20" s="634">
        <f t="shared" ref="D20:H20" si="25">D74</f>
        <v>10031</v>
      </c>
      <c r="E20" s="634">
        <f t="shared" si="25"/>
        <v>0</v>
      </c>
      <c r="F20" s="634">
        <f t="shared" si="25"/>
        <v>0</v>
      </c>
      <c r="G20" s="634">
        <f t="shared" si="25"/>
        <v>29</v>
      </c>
      <c r="H20" s="634">
        <f t="shared" si="25"/>
        <v>10031</v>
      </c>
      <c r="I20" s="121">
        <f t="shared" ref="I20" si="26">I72</f>
        <v>0</v>
      </c>
    </row>
    <row r="21" spans="1:9" ht="25.5" customHeight="1" x14ac:dyDescent="0.4">
      <c r="A21" s="199">
        <v>15</v>
      </c>
      <c r="B21" s="205" t="s">
        <v>241</v>
      </c>
      <c r="C21" s="634">
        <f t="shared" si="19"/>
        <v>4</v>
      </c>
      <c r="D21" s="634">
        <f t="shared" ref="D21:H21" si="27">D75</f>
        <v>1600</v>
      </c>
      <c r="E21" s="634">
        <f t="shared" si="27"/>
        <v>0</v>
      </c>
      <c r="F21" s="634">
        <f t="shared" si="27"/>
        <v>0</v>
      </c>
      <c r="G21" s="634">
        <f t="shared" si="27"/>
        <v>4</v>
      </c>
      <c r="H21" s="634">
        <f t="shared" si="27"/>
        <v>1600</v>
      </c>
      <c r="I21" s="121">
        <f t="shared" ref="I21" si="28">I74</f>
        <v>0</v>
      </c>
    </row>
    <row r="22" spans="1:9" ht="25.5" customHeight="1" x14ac:dyDescent="0.4">
      <c r="A22" s="199">
        <v>16</v>
      </c>
      <c r="B22" s="205" t="s">
        <v>242</v>
      </c>
      <c r="C22" s="634">
        <f t="shared" si="19"/>
        <v>69</v>
      </c>
      <c r="D22" s="634">
        <f t="shared" ref="D22:H22" si="29">D76</f>
        <v>16000</v>
      </c>
      <c r="E22" s="634">
        <f t="shared" si="29"/>
        <v>0</v>
      </c>
      <c r="F22" s="634">
        <f t="shared" si="29"/>
        <v>0</v>
      </c>
      <c r="G22" s="634">
        <f>G76</f>
        <v>69</v>
      </c>
      <c r="H22" s="634">
        <f t="shared" si="29"/>
        <v>16000</v>
      </c>
      <c r="I22" s="121">
        <f t="shared" ref="I22" si="30">I75</f>
        <v>0</v>
      </c>
    </row>
    <row r="23" spans="1:9" ht="25.5" customHeight="1" x14ac:dyDescent="0.4">
      <c r="A23" s="199"/>
      <c r="B23" s="215" t="s">
        <v>259</v>
      </c>
      <c r="C23" s="634">
        <f t="shared" ref="C23:I23" si="31">SUM(C7:C22)</f>
        <v>2115</v>
      </c>
      <c r="D23" s="634">
        <f t="shared" si="31"/>
        <v>366422</v>
      </c>
      <c r="E23" s="634">
        <f t="shared" si="31"/>
        <v>121</v>
      </c>
      <c r="F23" s="634">
        <f t="shared" si="31"/>
        <v>14200</v>
      </c>
      <c r="G23" s="634">
        <f t="shared" si="31"/>
        <v>2218</v>
      </c>
      <c r="H23" s="634">
        <f t="shared" si="31"/>
        <v>375790</v>
      </c>
      <c r="I23" s="121" t="e">
        <f t="shared" si="31"/>
        <v>#REF!</v>
      </c>
    </row>
    <row r="24" spans="1:9" ht="25.5" customHeight="1" x14ac:dyDescent="0.4">
      <c r="A24" s="199"/>
      <c r="B24" s="205"/>
      <c r="C24" s="634"/>
      <c r="D24" s="634"/>
      <c r="E24" s="634"/>
      <c r="F24" s="634"/>
      <c r="G24" s="634"/>
      <c r="H24" s="634"/>
      <c r="I24" s="103"/>
    </row>
    <row r="25" spans="1:9" ht="25.5" customHeight="1" x14ac:dyDescent="0.4">
      <c r="A25" s="199">
        <v>17</v>
      </c>
      <c r="B25" s="215" t="s">
        <v>260</v>
      </c>
      <c r="C25" s="634">
        <f>C79</f>
        <v>973</v>
      </c>
      <c r="D25" s="634">
        <f t="shared" ref="D25:H25" si="32">D79</f>
        <v>365349</v>
      </c>
      <c r="E25" s="634">
        <f t="shared" si="32"/>
        <v>16</v>
      </c>
      <c r="F25" s="634">
        <f t="shared" si="32"/>
        <v>10100</v>
      </c>
      <c r="G25" s="634">
        <f t="shared" si="32"/>
        <v>989</v>
      </c>
      <c r="H25" s="634">
        <f t="shared" si="32"/>
        <v>375449</v>
      </c>
      <c r="I25" s="121">
        <f t="shared" ref="I25" si="33">I99</f>
        <v>0</v>
      </c>
    </row>
    <row r="26" spans="1:9" ht="25.5" customHeight="1" x14ac:dyDescent="0.4">
      <c r="A26" s="199"/>
      <c r="B26" s="205"/>
      <c r="C26" s="634"/>
      <c r="D26" s="634"/>
      <c r="E26" s="634"/>
      <c r="F26" s="634"/>
      <c r="G26" s="634"/>
      <c r="H26" s="634"/>
      <c r="I26" s="121"/>
    </row>
    <row r="27" spans="1:9" ht="25.5" customHeight="1" x14ac:dyDescent="0.4">
      <c r="A27" s="199">
        <v>18</v>
      </c>
      <c r="B27" s="205" t="s">
        <v>244</v>
      </c>
      <c r="C27" s="634">
        <f>C82</f>
        <v>0</v>
      </c>
      <c r="D27" s="779">
        <f t="shared" ref="D27:H28" si="34">D82</f>
        <v>0</v>
      </c>
      <c r="E27" s="779">
        <f t="shared" si="34"/>
        <v>0</v>
      </c>
      <c r="F27" s="779">
        <f t="shared" si="34"/>
        <v>0</v>
      </c>
      <c r="G27" s="779">
        <f t="shared" si="34"/>
        <v>0</v>
      </c>
      <c r="H27" s="779">
        <f t="shared" si="34"/>
        <v>0</v>
      </c>
      <c r="I27" s="121">
        <f t="shared" ref="I27" si="35">I80</f>
        <v>0</v>
      </c>
    </row>
    <row r="28" spans="1:9" ht="25.5" customHeight="1" x14ac:dyDescent="0.4">
      <c r="A28" s="199">
        <v>19</v>
      </c>
      <c r="B28" s="205" t="s">
        <v>254</v>
      </c>
      <c r="C28" s="779">
        <f>C83</f>
        <v>29</v>
      </c>
      <c r="D28" s="779">
        <f t="shared" si="34"/>
        <v>3138</v>
      </c>
      <c r="E28" s="779">
        <f t="shared" si="34"/>
        <v>0</v>
      </c>
      <c r="F28" s="779">
        <f t="shared" si="34"/>
        <v>0</v>
      </c>
      <c r="G28" s="779">
        <f t="shared" si="34"/>
        <v>29</v>
      </c>
      <c r="H28" s="779">
        <f t="shared" si="34"/>
        <v>4901</v>
      </c>
      <c r="I28" s="779"/>
    </row>
    <row r="29" spans="1:9" ht="25.5" customHeight="1" x14ac:dyDescent="0.4">
      <c r="A29" s="199">
        <v>20</v>
      </c>
      <c r="B29" s="205" t="s">
        <v>245</v>
      </c>
      <c r="C29" s="634">
        <f>C85</f>
        <v>20</v>
      </c>
      <c r="D29" s="634">
        <f t="shared" ref="D29:H29" si="36">D85</f>
        <v>500</v>
      </c>
      <c r="E29" s="634">
        <f t="shared" si="36"/>
        <v>0</v>
      </c>
      <c r="F29" s="634">
        <f t="shared" si="36"/>
        <v>0</v>
      </c>
      <c r="G29" s="634">
        <f t="shared" si="36"/>
        <v>20</v>
      </c>
      <c r="H29" s="634">
        <f t="shared" si="36"/>
        <v>500</v>
      </c>
      <c r="I29" s="139">
        <f t="shared" ref="I29" si="37">I83</f>
        <v>0</v>
      </c>
    </row>
    <row r="30" spans="1:9" ht="25.5" customHeight="1" x14ac:dyDescent="0.4">
      <c r="A30" s="199">
        <v>21</v>
      </c>
      <c r="B30" s="205" t="s">
        <v>246</v>
      </c>
      <c r="C30" s="634">
        <f>C90</f>
        <v>0</v>
      </c>
      <c r="D30" s="634">
        <f t="shared" ref="D30:H30" si="38">D90</f>
        <v>0</v>
      </c>
      <c r="E30" s="634">
        <f t="shared" si="38"/>
        <v>0</v>
      </c>
      <c r="F30" s="634">
        <f t="shared" si="38"/>
        <v>0</v>
      </c>
      <c r="G30" s="634">
        <f t="shared" si="38"/>
        <v>0</v>
      </c>
      <c r="H30" s="634">
        <f t="shared" si="38"/>
        <v>0</v>
      </c>
      <c r="I30" s="121" t="e">
        <f>#REF!</f>
        <v>#REF!</v>
      </c>
    </row>
    <row r="31" spans="1:9" ht="25.5" customHeight="1" x14ac:dyDescent="0.4">
      <c r="A31" s="199">
        <v>22</v>
      </c>
      <c r="B31" s="205" t="s">
        <v>248</v>
      </c>
      <c r="C31" s="634">
        <f>C84</f>
        <v>0</v>
      </c>
      <c r="D31" s="634">
        <f t="shared" ref="D31:H31" si="39">D84</f>
        <v>0</v>
      </c>
      <c r="E31" s="634">
        <f t="shared" si="39"/>
        <v>0</v>
      </c>
      <c r="F31" s="634">
        <f t="shared" si="39"/>
        <v>0</v>
      </c>
      <c r="G31" s="634">
        <f t="shared" si="39"/>
        <v>0</v>
      </c>
      <c r="H31" s="634">
        <f t="shared" si="39"/>
        <v>0</v>
      </c>
      <c r="I31" s="139"/>
    </row>
    <row r="32" spans="1:9" ht="25.5" customHeight="1" x14ac:dyDescent="0.4">
      <c r="A32" s="199">
        <v>23</v>
      </c>
      <c r="B32" s="205" t="s">
        <v>390</v>
      </c>
      <c r="C32" s="634">
        <f>C91</f>
        <v>0</v>
      </c>
      <c r="D32" s="634">
        <f t="shared" ref="D32:H32" si="40">D91</f>
        <v>0</v>
      </c>
      <c r="E32" s="634">
        <f t="shared" si="40"/>
        <v>0</v>
      </c>
      <c r="F32" s="634">
        <f t="shared" si="40"/>
        <v>0</v>
      </c>
      <c r="G32" s="634">
        <f t="shared" si="40"/>
        <v>0</v>
      </c>
      <c r="H32" s="634">
        <f t="shared" si="40"/>
        <v>0</v>
      </c>
      <c r="I32" s="139"/>
    </row>
    <row r="33" spans="1:9" ht="25.5" customHeight="1" x14ac:dyDescent="0.4">
      <c r="A33" s="199">
        <v>24</v>
      </c>
      <c r="B33" s="205" t="s">
        <v>250</v>
      </c>
      <c r="C33" s="634">
        <f>SUM(C80:C81)</f>
        <v>0</v>
      </c>
      <c r="D33" s="634">
        <f t="shared" ref="D33:H33" si="41">SUM(D80:D81)</f>
        <v>0</v>
      </c>
      <c r="E33" s="634">
        <f t="shared" si="41"/>
        <v>0</v>
      </c>
      <c r="F33" s="634">
        <f t="shared" si="41"/>
        <v>0</v>
      </c>
      <c r="G33" s="634">
        <f t="shared" si="41"/>
        <v>0</v>
      </c>
      <c r="H33" s="634">
        <f t="shared" si="41"/>
        <v>0</v>
      </c>
      <c r="I33" s="121"/>
    </row>
    <row r="34" spans="1:9" ht="25.5" customHeight="1" x14ac:dyDescent="0.4">
      <c r="A34" s="199">
        <v>25</v>
      </c>
      <c r="B34" s="205" t="s">
        <v>251</v>
      </c>
      <c r="C34" s="634">
        <f>C87</f>
        <v>22</v>
      </c>
      <c r="D34" s="634">
        <f t="shared" ref="D34:H34" si="42">D87</f>
        <v>10390</v>
      </c>
      <c r="E34" s="634">
        <f t="shared" si="42"/>
        <v>5</v>
      </c>
      <c r="F34" s="634">
        <f t="shared" si="42"/>
        <v>3656</v>
      </c>
      <c r="G34" s="634">
        <f t="shared" si="42"/>
        <v>25</v>
      </c>
      <c r="H34" s="634">
        <f t="shared" si="42"/>
        <v>13830</v>
      </c>
      <c r="I34" s="139"/>
    </row>
    <row r="35" spans="1:9" ht="25.5" customHeight="1" x14ac:dyDescent="0.4">
      <c r="A35" s="199">
        <v>26</v>
      </c>
      <c r="B35" s="205" t="s">
        <v>252</v>
      </c>
      <c r="C35" s="634">
        <f>C88</f>
        <v>6</v>
      </c>
      <c r="D35" s="634">
        <f t="shared" ref="D35:H35" si="43">D88</f>
        <v>77</v>
      </c>
      <c r="E35" s="634">
        <f t="shared" si="43"/>
        <v>0</v>
      </c>
      <c r="F35" s="634">
        <f t="shared" si="43"/>
        <v>0</v>
      </c>
      <c r="G35" s="634">
        <f t="shared" si="43"/>
        <v>5</v>
      </c>
      <c r="H35" s="634">
        <f t="shared" si="43"/>
        <v>107</v>
      </c>
      <c r="I35" s="121"/>
    </row>
    <row r="36" spans="1:9" ht="25.5" customHeight="1" x14ac:dyDescent="0.4">
      <c r="A36" s="199">
        <v>27</v>
      </c>
      <c r="B36" s="205" t="s">
        <v>253</v>
      </c>
      <c r="C36" s="634">
        <f>C86</f>
        <v>23</v>
      </c>
      <c r="D36" s="634">
        <f t="shared" ref="D36:H36" si="44">D86</f>
        <v>6060</v>
      </c>
      <c r="E36" s="634">
        <f t="shared" si="44"/>
        <v>0</v>
      </c>
      <c r="F36" s="634">
        <f t="shared" si="44"/>
        <v>0</v>
      </c>
      <c r="G36" s="634">
        <f t="shared" si="44"/>
        <v>20</v>
      </c>
      <c r="H36" s="634">
        <f t="shared" si="44"/>
        <v>4767</v>
      </c>
      <c r="I36" s="139"/>
    </row>
    <row r="37" spans="1:9" ht="25.5" customHeight="1" x14ac:dyDescent="0.4">
      <c r="A37" s="199">
        <v>28</v>
      </c>
      <c r="B37" s="205" t="s">
        <v>255</v>
      </c>
      <c r="C37" s="634">
        <f>C89</f>
        <v>0</v>
      </c>
      <c r="D37" s="779">
        <f t="shared" ref="D37:H37" si="45">D89</f>
        <v>0</v>
      </c>
      <c r="E37" s="779">
        <f t="shared" si="45"/>
        <v>0</v>
      </c>
      <c r="F37" s="779">
        <f t="shared" si="45"/>
        <v>0</v>
      </c>
      <c r="G37" s="779">
        <f t="shared" si="45"/>
        <v>0</v>
      </c>
      <c r="H37" s="779">
        <f t="shared" si="45"/>
        <v>0</v>
      </c>
      <c r="I37" s="139"/>
    </row>
    <row r="38" spans="1:9" ht="25.5" customHeight="1" x14ac:dyDescent="0.4">
      <c r="A38" s="199">
        <v>29</v>
      </c>
      <c r="B38" s="141" t="s">
        <v>310</v>
      </c>
      <c r="C38" s="79">
        <f>C92</f>
        <v>752</v>
      </c>
      <c r="D38" s="79">
        <f t="shared" ref="D38:H38" si="46">D92</f>
        <v>29967</v>
      </c>
      <c r="E38" s="79">
        <f t="shared" si="46"/>
        <v>185</v>
      </c>
      <c r="F38" s="79">
        <f t="shared" si="46"/>
        <v>14100</v>
      </c>
      <c r="G38" s="79">
        <f t="shared" si="46"/>
        <v>740</v>
      </c>
      <c r="H38" s="79">
        <f t="shared" si="46"/>
        <v>30600</v>
      </c>
      <c r="I38" s="139"/>
    </row>
    <row r="39" spans="1:9" ht="25.5" customHeight="1" x14ac:dyDescent="0.4">
      <c r="A39" s="199">
        <v>30</v>
      </c>
      <c r="B39" s="205" t="s">
        <v>256</v>
      </c>
      <c r="C39" s="634">
        <f>C93</f>
        <v>0</v>
      </c>
      <c r="D39" s="634">
        <f t="shared" ref="D39:G39" si="47">D93</f>
        <v>0</v>
      </c>
      <c r="E39" s="634">
        <f t="shared" si="47"/>
        <v>0</v>
      </c>
      <c r="F39" s="634">
        <f t="shared" si="47"/>
        <v>0</v>
      </c>
      <c r="G39" s="634">
        <f t="shared" si="47"/>
        <v>0</v>
      </c>
      <c r="H39" s="634">
        <f>H93</f>
        <v>0</v>
      </c>
      <c r="I39" s="139"/>
    </row>
    <row r="40" spans="1:9" ht="25.5" customHeight="1" x14ac:dyDescent="0.4">
      <c r="A40" s="199"/>
      <c r="B40" s="215" t="s">
        <v>261</v>
      </c>
      <c r="C40" s="634">
        <f t="shared" ref="C40:H40" si="48">SUM(C27:C39)</f>
        <v>852</v>
      </c>
      <c r="D40" s="634">
        <f t="shared" si="48"/>
        <v>50132</v>
      </c>
      <c r="E40" s="634">
        <f t="shared" si="48"/>
        <v>190</v>
      </c>
      <c r="F40" s="634">
        <f t="shared" si="48"/>
        <v>17756</v>
      </c>
      <c r="G40" s="634">
        <f t="shared" si="48"/>
        <v>839</v>
      </c>
      <c r="H40" s="634">
        <f t="shared" si="48"/>
        <v>54705</v>
      </c>
      <c r="I40" s="121"/>
    </row>
    <row r="41" spans="1:9" ht="25.5" customHeight="1" x14ac:dyDescent="0.4">
      <c r="A41" s="199"/>
      <c r="B41" s="199" t="s">
        <v>157</v>
      </c>
      <c r="C41" s="634">
        <f t="shared" ref="C41:H41" si="49">C23+C25+C40</f>
        <v>3940</v>
      </c>
      <c r="D41" s="634">
        <f t="shared" si="49"/>
        <v>781903</v>
      </c>
      <c r="E41" s="634">
        <f t="shared" si="49"/>
        <v>327</v>
      </c>
      <c r="F41" s="634">
        <f t="shared" si="49"/>
        <v>42056</v>
      </c>
      <c r="G41" s="634">
        <f t="shared" si="49"/>
        <v>4046</v>
      </c>
      <c r="H41" s="634">
        <f t="shared" si="49"/>
        <v>805944</v>
      </c>
      <c r="I41" s="121"/>
    </row>
    <row r="42" spans="1:9" ht="25.5" hidden="1" customHeight="1" x14ac:dyDescent="0.4">
      <c r="A42" s="220"/>
      <c r="B42" s="221"/>
      <c r="C42" s="634"/>
      <c r="D42" s="634"/>
      <c r="E42" s="634"/>
      <c r="F42" s="634"/>
      <c r="G42" s="634"/>
      <c r="H42" s="634"/>
      <c r="I42" s="103"/>
    </row>
    <row r="43" spans="1:9" ht="25.5" hidden="1" customHeight="1" x14ac:dyDescent="0.4">
      <c r="A43" s="79"/>
      <c r="B43" s="79"/>
      <c r="C43" s="634"/>
      <c r="D43" s="634"/>
      <c r="E43" s="634"/>
      <c r="F43" s="634"/>
      <c r="G43" s="634"/>
      <c r="H43" s="634"/>
      <c r="I43" s="103"/>
    </row>
    <row r="44" spans="1:9" ht="27" hidden="1" customHeight="1" x14ac:dyDescent="0.4">
      <c r="A44" s="129">
        <v>1</v>
      </c>
      <c r="B44" s="782" t="s">
        <v>372</v>
      </c>
      <c r="C44" s="222"/>
      <c r="D44" s="222"/>
      <c r="E44" s="222"/>
      <c r="F44" s="222"/>
      <c r="G44" s="222"/>
      <c r="H44" s="222"/>
      <c r="I44" s="12"/>
    </row>
    <row r="45" spans="1:9" ht="27" hidden="1" customHeight="1" x14ac:dyDescent="0.4">
      <c r="A45" s="129">
        <v>2</v>
      </c>
      <c r="B45" s="782" t="s">
        <v>373</v>
      </c>
      <c r="C45" s="79"/>
      <c r="D45" s="79"/>
      <c r="E45" s="79"/>
      <c r="F45" s="79"/>
      <c r="G45" s="79"/>
      <c r="H45" s="79"/>
      <c r="I45" s="12"/>
    </row>
    <row r="46" spans="1:9" ht="27" hidden="1" customHeight="1" x14ac:dyDescent="0.4">
      <c r="A46" s="129">
        <v>3</v>
      </c>
      <c r="B46" s="782" t="s">
        <v>374</v>
      </c>
      <c r="C46" s="79"/>
      <c r="D46" s="79"/>
      <c r="E46" s="79"/>
      <c r="F46" s="79"/>
      <c r="G46" s="79"/>
      <c r="H46" s="79"/>
      <c r="I46" s="12"/>
    </row>
    <row r="47" spans="1:9" ht="27" hidden="1" customHeight="1" x14ac:dyDescent="0.4">
      <c r="A47" s="129">
        <v>4</v>
      </c>
      <c r="B47" s="782" t="s">
        <v>375</v>
      </c>
      <c r="C47" s="79"/>
      <c r="D47" s="79"/>
      <c r="E47" s="79"/>
      <c r="F47" s="79"/>
      <c r="G47" s="79"/>
      <c r="H47" s="79"/>
      <c r="I47" s="12"/>
    </row>
    <row r="48" spans="1:9" ht="27" hidden="1" customHeight="1" x14ac:dyDescent="0.4">
      <c r="A48" s="129">
        <v>5</v>
      </c>
      <c r="B48" s="782" t="s">
        <v>376</v>
      </c>
      <c r="C48" s="79"/>
      <c r="D48" s="79"/>
      <c r="E48" s="79"/>
      <c r="F48" s="79"/>
      <c r="G48" s="79"/>
      <c r="H48" s="79"/>
      <c r="I48" s="12"/>
    </row>
    <row r="49" spans="1:9" ht="27" hidden="1" customHeight="1" x14ac:dyDescent="0.4">
      <c r="A49" s="129">
        <v>6</v>
      </c>
      <c r="B49" s="782" t="s">
        <v>377</v>
      </c>
      <c r="C49" s="79"/>
      <c r="D49" s="79"/>
      <c r="E49" s="79"/>
      <c r="F49" s="79"/>
      <c r="G49" s="79"/>
      <c r="H49" s="79"/>
      <c r="I49" s="12" t="s">
        <v>3</v>
      </c>
    </row>
    <row r="50" spans="1:9" ht="27" hidden="1" customHeight="1" x14ac:dyDescent="0.4">
      <c r="A50" s="129">
        <v>7</v>
      </c>
      <c r="B50" s="782" t="s">
        <v>378</v>
      </c>
      <c r="C50" s="79"/>
      <c r="D50" s="79"/>
      <c r="E50" s="79"/>
      <c r="F50" s="79"/>
      <c r="G50" s="79"/>
      <c r="H50" s="79"/>
      <c r="I50" s="12"/>
    </row>
    <row r="51" spans="1:9" ht="27" hidden="1" customHeight="1" x14ac:dyDescent="0.4">
      <c r="A51" s="129">
        <v>8</v>
      </c>
      <c r="B51" s="782" t="s">
        <v>379</v>
      </c>
      <c r="C51" s="79"/>
      <c r="D51" s="79"/>
      <c r="E51" s="79"/>
      <c r="F51" s="79"/>
      <c r="G51" s="79"/>
      <c r="H51" s="79"/>
      <c r="I51" s="12"/>
    </row>
    <row r="52" spans="1:9" ht="27" hidden="1" customHeight="1" x14ac:dyDescent="0.4">
      <c r="A52" s="129">
        <v>9</v>
      </c>
      <c r="B52" s="782" t="s">
        <v>380</v>
      </c>
      <c r="C52" s="79"/>
      <c r="D52" s="79"/>
      <c r="E52" s="79"/>
      <c r="F52" s="79"/>
      <c r="G52" s="79"/>
      <c r="H52" s="79"/>
      <c r="I52" s="12"/>
    </row>
    <row r="53" spans="1:9" ht="27" hidden="1" customHeight="1" x14ac:dyDescent="0.4">
      <c r="A53" s="129">
        <v>10</v>
      </c>
      <c r="B53" s="782" t="s">
        <v>381</v>
      </c>
      <c r="C53" s="79"/>
      <c r="D53" s="79"/>
      <c r="E53" s="79"/>
      <c r="F53" s="79"/>
      <c r="G53" s="79"/>
      <c r="H53" s="79"/>
      <c r="I53" s="12"/>
    </row>
    <row r="54" spans="1:9" ht="27" hidden="1" customHeight="1" x14ac:dyDescent="0.4">
      <c r="A54" s="249" t="s">
        <v>200</v>
      </c>
      <c r="B54" s="250"/>
      <c r="C54" s="79">
        <v>1212</v>
      </c>
      <c r="D54" s="79">
        <v>132900</v>
      </c>
      <c r="E54" s="79">
        <v>2</v>
      </c>
      <c r="F54" s="79">
        <v>400</v>
      </c>
      <c r="G54" s="79">
        <v>1210</v>
      </c>
      <c r="H54" s="79">
        <v>132500</v>
      </c>
      <c r="I54" s="12"/>
    </row>
    <row r="55" spans="1:9" ht="27" hidden="1" customHeight="1" x14ac:dyDescent="0.4">
      <c r="A55" s="131">
        <v>11</v>
      </c>
      <c r="B55" s="142" t="s">
        <v>143</v>
      </c>
      <c r="C55" s="79">
        <v>167</v>
      </c>
      <c r="D55" s="79">
        <v>50500</v>
      </c>
      <c r="E55" s="79">
        <v>0</v>
      </c>
      <c r="F55" s="79">
        <v>0</v>
      </c>
      <c r="G55" s="79">
        <v>167</v>
      </c>
      <c r="H55" s="79">
        <v>50500</v>
      </c>
      <c r="I55" s="12"/>
    </row>
    <row r="56" spans="1:9" ht="27" hidden="1" customHeight="1" x14ac:dyDescent="0.4">
      <c r="A56" s="131">
        <v>12</v>
      </c>
      <c r="B56" s="142" t="s">
        <v>144</v>
      </c>
      <c r="C56" s="79">
        <v>16</v>
      </c>
      <c r="D56" s="79">
        <v>1930</v>
      </c>
      <c r="E56" s="79">
        <v>26</v>
      </c>
      <c r="F56" s="79">
        <v>300</v>
      </c>
      <c r="G56" s="79">
        <v>42</v>
      </c>
      <c r="H56" s="79">
        <v>1323</v>
      </c>
      <c r="I56" s="12"/>
    </row>
    <row r="57" spans="1:9" ht="27" hidden="1" customHeight="1" x14ac:dyDescent="0.4">
      <c r="A57" s="228">
        <v>13</v>
      </c>
      <c r="B57" s="142" t="s">
        <v>196</v>
      </c>
      <c r="C57" s="79">
        <v>48</v>
      </c>
      <c r="D57" s="79">
        <v>13965</v>
      </c>
      <c r="E57" s="79">
        <v>0</v>
      </c>
      <c r="F57" s="79">
        <v>0</v>
      </c>
      <c r="G57" s="79">
        <v>48</v>
      </c>
      <c r="H57" s="79">
        <v>13965</v>
      </c>
      <c r="I57" s="12"/>
    </row>
    <row r="58" spans="1:9" ht="27" hidden="1" customHeight="1" x14ac:dyDescent="0.4">
      <c r="A58" s="131">
        <v>14</v>
      </c>
      <c r="B58" s="141" t="s">
        <v>142</v>
      </c>
      <c r="C58" s="79">
        <v>7</v>
      </c>
      <c r="D58" s="79">
        <v>2700</v>
      </c>
      <c r="E58" s="79">
        <v>0</v>
      </c>
      <c r="F58" s="79">
        <v>0</v>
      </c>
      <c r="G58" s="79">
        <v>7</v>
      </c>
      <c r="H58" s="79">
        <v>2700</v>
      </c>
      <c r="I58" s="12"/>
    </row>
    <row r="59" spans="1:9" ht="27" hidden="1" customHeight="1" x14ac:dyDescent="0.4">
      <c r="A59" s="131">
        <v>15</v>
      </c>
      <c r="B59" s="141" t="s">
        <v>304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12"/>
    </row>
    <row r="60" spans="1:9" ht="27" hidden="1" customHeight="1" x14ac:dyDescent="0.4">
      <c r="A60" s="228">
        <v>16</v>
      </c>
      <c r="B60" s="141" t="s">
        <v>227</v>
      </c>
      <c r="C60" s="79">
        <v>14</v>
      </c>
      <c r="D60" s="79">
        <v>2006</v>
      </c>
      <c r="E60" s="79">
        <v>0</v>
      </c>
      <c r="F60" s="79">
        <v>0</v>
      </c>
      <c r="G60" s="79">
        <v>14</v>
      </c>
      <c r="H60" s="79">
        <v>2006</v>
      </c>
      <c r="I60" s="12"/>
    </row>
    <row r="61" spans="1:9" ht="27" hidden="1" customHeight="1" x14ac:dyDescent="0.4">
      <c r="A61" s="131">
        <v>17</v>
      </c>
      <c r="B61" s="142" t="s">
        <v>213</v>
      </c>
      <c r="C61" s="79">
        <v>142</v>
      </c>
      <c r="D61" s="79">
        <v>56500</v>
      </c>
      <c r="E61" s="79">
        <v>2</v>
      </c>
      <c r="F61" s="79">
        <v>1300</v>
      </c>
      <c r="G61" s="79">
        <v>143</v>
      </c>
      <c r="H61" s="79">
        <v>57800</v>
      </c>
      <c r="I61" s="12"/>
    </row>
    <row r="62" spans="1:9" ht="27" hidden="1" customHeight="1" x14ac:dyDescent="0.4">
      <c r="A62" s="131">
        <v>18</v>
      </c>
      <c r="B62" s="141" t="s">
        <v>229</v>
      </c>
      <c r="C62" s="79">
        <v>47</v>
      </c>
      <c r="D62" s="79">
        <v>14770</v>
      </c>
      <c r="E62" s="79">
        <v>0</v>
      </c>
      <c r="F62" s="79">
        <v>0</v>
      </c>
      <c r="G62" s="79">
        <v>47</v>
      </c>
      <c r="H62" s="79">
        <v>14770</v>
      </c>
      <c r="I62" s="12"/>
    </row>
    <row r="63" spans="1:9" ht="27" hidden="1" customHeight="1" x14ac:dyDescent="0.4">
      <c r="A63" s="228">
        <v>19</v>
      </c>
      <c r="B63" s="246" t="s">
        <v>228</v>
      </c>
      <c r="C63" s="79">
        <v>4</v>
      </c>
      <c r="D63" s="79">
        <v>1100</v>
      </c>
      <c r="E63" s="79">
        <v>0</v>
      </c>
      <c r="F63" s="79">
        <v>0</v>
      </c>
      <c r="G63" s="79">
        <v>0</v>
      </c>
      <c r="H63" s="79">
        <v>0</v>
      </c>
      <c r="I63" s="12"/>
    </row>
    <row r="64" spans="1:9" ht="27" hidden="1" customHeight="1" x14ac:dyDescent="0.4">
      <c r="A64" s="131">
        <v>20</v>
      </c>
      <c r="B64" s="141" t="s">
        <v>97</v>
      </c>
      <c r="C64" s="79">
        <v>20</v>
      </c>
      <c r="D64" s="79">
        <v>4199</v>
      </c>
      <c r="E64" s="79">
        <v>0</v>
      </c>
      <c r="F64" s="79">
        <v>0</v>
      </c>
      <c r="G64" s="79">
        <v>19</v>
      </c>
      <c r="H64" s="79">
        <v>4381</v>
      </c>
      <c r="I64" s="12"/>
    </row>
    <row r="65" spans="1:11" ht="27" hidden="1" customHeight="1" x14ac:dyDescent="0.4">
      <c r="A65" s="131">
        <v>21</v>
      </c>
      <c r="B65" s="142" t="s">
        <v>179</v>
      </c>
      <c r="C65" s="79">
        <v>181</v>
      </c>
      <c r="D65" s="79">
        <v>5800</v>
      </c>
      <c r="E65" s="79">
        <v>0</v>
      </c>
      <c r="F65" s="79">
        <v>0</v>
      </c>
      <c r="G65" s="79">
        <v>181</v>
      </c>
      <c r="H65" s="79">
        <v>5800</v>
      </c>
      <c r="I65" s="12"/>
    </row>
    <row r="66" spans="1:11" ht="27" hidden="1" customHeight="1" x14ac:dyDescent="0.4">
      <c r="A66" s="228">
        <v>22</v>
      </c>
      <c r="B66" s="142" t="s">
        <v>145</v>
      </c>
      <c r="C66" s="79">
        <v>11</v>
      </c>
      <c r="D66" s="79">
        <v>2970</v>
      </c>
      <c r="E66" s="79">
        <v>0</v>
      </c>
      <c r="F66" s="79">
        <v>0</v>
      </c>
      <c r="G66" s="79">
        <v>9</v>
      </c>
      <c r="H66" s="79">
        <v>2844</v>
      </c>
      <c r="I66" s="12"/>
    </row>
    <row r="67" spans="1:11" ht="27" hidden="1" customHeight="1" x14ac:dyDescent="0.4">
      <c r="A67" s="131">
        <v>23</v>
      </c>
      <c r="B67" s="141" t="s">
        <v>173</v>
      </c>
      <c r="C67" s="79">
        <v>83</v>
      </c>
      <c r="D67" s="79">
        <v>33950</v>
      </c>
      <c r="E67" s="79">
        <v>2</v>
      </c>
      <c r="F67" s="79">
        <v>400</v>
      </c>
      <c r="G67" s="79">
        <v>85</v>
      </c>
      <c r="H67" s="79">
        <v>34350</v>
      </c>
      <c r="I67" s="12"/>
    </row>
    <row r="68" spans="1:11" ht="27" hidden="1" customHeight="1" x14ac:dyDescent="0.4">
      <c r="A68" s="131">
        <v>24</v>
      </c>
      <c r="B68" s="142" t="s">
        <v>146</v>
      </c>
      <c r="C68" s="79">
        <v>6</v>
      </c>
      <c r="D68" s="79">
        <v>1600</v>
      </c>
      <c r="E68" s="79">
        <v>0</v>
      </c>
      <c r="F68" s="79">
        <v>0</v>
      </c>
      <c r="G68" s="79">
        <v>6</v>
      </c>
      <c r="H68" s="79">
        <v>1600</v>
      </c>
      <c r="I68" s="12"/>
    </row>
    <row r="69" spans="1:11" ht="27" hidden="1" customHeight="1" x14ac:dyDescent="0.4">
      <c r="A69" s="228">
        <v>25</v>
      </c>
      <c r="B69" s="142" t="s">
        <v>148</v>
      </c>
      <c r="C69" s="79">
        <v>5</v>
      </c>
      <c r="D69" s="79">
        <v>5416</v>
      </c>
      <c r="E69" s="79">
        <v>0</v>
      </c>
      <c r="F69" s="79">
        <v>0</v>
      </c>
      <c r="G69" s="79">
        <v>4</v>
      </c>
      <c r="H69" s="79">
        <v>3329</v>
      </c>
      <c r="I69" s="12"/>
    </row>
    <row r="70" spans="1:11" s="388" customFormat="1" ht="27" hidden="1" customHeight="1" x14ac:dyDescent="0.4">
      <c r="A70" s="131">
        <v>26</v>
      </c>
      <c r="B70" s="392" t="s">
        <v>149</v>
      </c>
      <c r="C70" s="716">
        <v>32</v>
      </c>
      <c r="D70" s="716">
        <v>767</v>
      </c>
      <c r="E70" s="716">
        <v>0</v>
      </c>
      <c r="F70" s="716">
        <v>0</v>
      </c>
      <c r="G70" s="716">
        <v>32</v>
      </c>
      <c r="H70" s="716">
        <v>767</v>
      </c>
      <c r="I70" s="387"/>
    </row>
    <row r="71" spans="1:11" ht="27" hidden="1" customHeight="1" x14ac:dyDescent="0.4">
      <c r="A71" s="131">
        <v>27</v>
      </c>
      <c r="B71" s="142" t="s">
        <v>150</v>
      </c>
      <c r="C71" s="79">
        <v>10</v>
      </c>
      <c r="D71" s="79">
        <v>3574</v>
      </c>
      <c r="E71" s="79">
        <v>0</v>
      </c>
      <c r="F71" s="79">
        <v>0</v>
      </c>
      <c r="G71" s="79">
        <v>10</v>
      </c>
      <c r="H71" s="79">
        <v>3574</v>
      </c>
      <c r="I71" s="12"/>
    </row>
    <row r="72" spans="1:11" ht="27" hidden="1" customHeight="1" x14ac:dyDescent="0.4">
      <c r="A72" s="228">
        <v>28</v>
      </c>
      <c r="B72" s="141" t="s">
        <v>174</v>
      </c>
      <c r="C72" s="79">
        <v>0</v>
      </c>
      <c r="D72" s="79">
        <v>0</v>
      </c>
      <c r="E72" s="79">
        <v>85</v>
      </c>
      <c r="F72" s="79">
        <v>10200</v>
      </c>
      <c r="G72" s="79">
        <v>85</v>
      </c>
      <c r="H72" s="79">
        <v>10200</v>
      </c>
      <c r="I72" s="12"/>
    </row>
    <row r="73" spans="1:11" ht="27" hidden="1" customHeight="1" x14ac:dyDescent="0.4">
      <c r="A73" s="131">
        <v>29</v>
      </c>
      <c r="B73" s="141" t="s">
        <v>325</v>
      </c>
      <c r="C73" s="79">
        <v>3</v>
      </c>
      <c r="D73" s="79">
        <v>3542</v>
      </c>
      <c r="E73" s="79">
        <v>3</v>
      </c>
      <c r="F73" s="79">
        <v>200</v>
      </c>
      <c r="G73" s="79">
        <v>6</v>
      </c>
      <c r="H73" s="79">
        <v>5048</v>
      </c>
      <c r="I73" s="12">
        <v>3</v>
      </c>
    </row>
    <row r="74" spans="1:11" ht="27" hidden="1" customHeight="1" x14ac:dyDescent="0.4">
      <c r="A74" s="131">
        <v>30</v>
      </c>
      <c r="B74" s="279" t="s">
        <v>151</v>
      </c>
      <c r="C74" s="79">
        <v>29</v>
      </c>
      <c r="D74" s="79">
        <v>10031</v>
      </c>
      <c r="E74" s="79">
        <v>0</v>
      </c>
      <c r="F74" s="79">
        <v>0</v>
      </c>
      <c r="G74" s="79">
        <v>29</v>
      </c>
      <c r="H74" s="79">
        <v>10031</v>
      </c>
      <c r="I74" s="12"/>
    </row>
    <row r="75" spans="1:11" ht="27" hidden="1" customHeight="1" x14ac:dyDescent="0.4">
      <c r="A75" s="228">
        <v>31</v>
      </c>
      <c r="B75" s="279" t="s">
        <v>226</v>
      </c>
      <c r="C75" s="79">
        <v>4</v>
      </c>
      <c r="D75" s="79">
        <v>1600</v>
      </c>
      <c r="E75" s="79">
        <v>0</v>
      </c>
      <c r="F75" s="79">
        <v>0</v>
      </c>
      <c r="G75" s="79">
        <v>4</v>
      </c>
      <c r="H75" s="79">
        <v>1600</v>
      </c>
      <c r="I75" s="12"/>
    </row>
    <row r="76" spans="1:11" ht="27" hidden="1" customHeight="1" x14ac:dyDescent="0.4">
      <c r="A76" s="131">
        <v>32</v>
      </c>
      <c r="B76" s="279" t="s">
        <v>275</v>
      </c>
      <c r="C76" s="79">
        <v>69</v>
      </c>
      <c r="D76" s="79">
        <v>16000</v>
      </c>
      <c r="E76" s="79">
        <v>0</v>
      </c>
      <c r="F76" s="79">
        <v>0</v>
      </c>
      <c r="G76" s="79">
        <v>69</v>
      </c>
      <c r="H76" s="79">
        <v>16000</v>
      </c>
      <c r="I76" s="12"/>
    </row>
    <row r="77" spans="1:11" ht="27" hidden="1" customHeight="1" x14ac:dyDescent="0.4">
      <c r="A77" s="131">
        <v>33</v>
      </c>
      <c r="B77" s="279" t="s">
        <v>193</v>
      </c>
      <c r="C77" s="79">
        <v>5</v>
      </c>
      <c r="D77" s="79">
        <v>602</v>
      </c>
      <c r="E77" s="79">
        <v>1</v>
      </c>
      <c r="F77" s="79">
        <v>100</v>
      </c>
      <c r="G77" s="79">
        <v>1</v>
      </c>
      <c r="H77" s="79">
        <v>702</v>
      </c>
      <c r="I77" s="12"/>
    </row>
    <row r="78" spans="1:11" ht="27" hidden="1" customHeight="1" x14ac:dyDescent="0.4">
      <c r="A78" s="245" t="s">
        <v>158</v>
      </c>
      <c r="B78" s="246"/>
      <c r="C78" s="634">
        <f t="shared" ref="C78:H78" si="50">SUM(C54:C77)</f>
        <v>2115</v>
      </c>
      <c r="D78" s="634">
        <f t="shared" si="50"/>
        <v>366422</v>
      </c>
      <c r="E78" s="634">
        <f t="shared" si="50"/>
        <v>121</v>
      </c>
      <c r="F78" s="634">
        <f t="shared" si="50"/>
        <v>12900</v>
      </c>
      <c r="G78" s="634">
        <f t="shared" si="50"/>
        <v>2218</v>
      </c>
      <c r="H78" s="634">
        <f t="shared" si="50"/>
        <v>375790</v>
      </c>
    </row>
    <row r="79" spans="1:11" ht="27" hidden="1" customHeight="1" x14ac:dyDescent="0.4">
      <c r="A79" s="129">
        <v>34</v>
      </c>
      <c r="B79" s="141" t="s">
        <v>152</v>
      </c>
      <c r="C79" s="634">
        <f t="shared" ref="C79:H79" si="51">C102</f>
        <v>973</v>
      </c>
      <c r="D79" s="634">
        <f t="shared" si="51"/>
        <v>365349</v>
      </c>
      <c r="E79" s="837">
        <f t="shared" si="51"/>
        <v>16</v>
      </c>
      <c r="F79" s="837">
        <f t="shared" si="51"/>
        <v>10100</v>
      </c>
      <c r="G79" s="837">
        <f t="shared" si="51"/>
        <v>989</v>
      </c>
      <c r="H79" s="837">
        <f t="shared" si="51"/>
        <v>375449</v>
      </c>
    </row>
    <row r="80" spans="1:11" ht="27" hidden="1" customHeight="1" x14ac:dyDescent="0.4">
      <c r="A80" s="129">
        <v>35</v>
      </c>
      <c r="B80" s="141" t="s">
        <v>153</v>
      </c>
      <c r="C80" s="762">
        <v>0</v>
      </c>
      <c r="D80" s="762">
        <v>0</v>
      </c>
      <c r="E80" s="634">
        <v>0</v>
      </c>
      <c r="F80" s="634">
        <v>0</v>
      </c>
      <c r="G80" s="634">
        <v>0</v>
      </c>
      <c r="H80" s="634">
        <v>0</v>
      </c>
      <c r="I80" s="2">
        <v>0</v>
      </c>
      <c r="K80" s="106"/>
    </row>
    <row r="81" spans="1:11" ht="27" hidden="1" customHeight="1" x14ac:dyDescent="0.4">
      <c r="A81" s="129">
        <v>36</v>
      </c>
      <c r="B81" s="141" t="s">
        <v>276</v>
      </c>
      <c r="C81" s="762">
        <v>0</v>
      </c>
      <c r="D81" s="762">
        <v>0</v>
      </c>
      <c r="E81" s="634">
        <v>0</v>
      </c>
      <c r="F81" s="634">
        <v>0</v>
      </c>
      <c r="G81" s="634">
        <v>0</v>
      </c>
      <c r="H81" s="634">
        <v>0</v>
      </c>
      <c r="K81" s="106"/>
    </row>
    <row r="82" spans="1:11" ht="27" hidden="1" customHeight="1" x14ac:dyDescent="0.4">
      <c r="A82" s="129">
        <v>37</v>
      </c>
      <c r="B82" s="130" t="s">
        <v>264</v>
      </c>
      <c r="C82" s="762">
        <v>0</v>
      </c>
      <c r="D82" s="762">
        <v>0</v>
      </c>
      <c r="E82" s="634">
        <v>0</v>
      </c>
      <c r="F82" s="634">
        <v>0</v>
      </c>
      <c r="G82" s="634">
        <v>0</v>
      </c>
      <c r="H82" s="634">
        <v>0</v>
      </c>
    </row>
    <row r="83" spans="1:11" ht="27" hidden="1" customHeight="1" x14ac:dyDescent="0.4">
      <c r="A83" s="129">
        <v>38</v>
      </c>
      <c r="B83" s="242" t="s">
        <v>383</v>
      </c>
      <c r="C83" s="762">
        <v>29</v>
      </c>
      <c r="D83" s="762">
        <v>3138</v>
      </c>
      <c r="E83" s="634">
        <v>0</v>
      </c>
      <c r="F83" s="634">
        <v>0</v>
      </c>
      <c r="G83" s="634">
        <v>29</v>
      </c>
      <c r="H83" s="634">
        <v>4901</v>
      </c>
    </row>
    <row r="84" spans="1:11" ht="27" hidden="1" customHeight="1" x14ac:dyDescent="0.4">
      <c r="A84" s="129">
        <v>39</v>
      </c>
      <c r="B84" s="141" t="s">
        <v>154</v>
      </c>
      <c r="C84" s="651">
        <v>0</v>
      </c>
      <c r="D84" s="651">
        <v>0</v>
      </c>
      <c r="E84" s="651">
        <v>0</v>
      </c>
      <c r="F84" s="651">
        <v>0</v>
      </c>
      <c r="G84" s="651">
        <v>0</v>
      </c>
      <c r="H84" s="651">
        <v>0</v>
      </c>
    </row>
    <row r="85" spans="1:11" ht="27" hidden="1" customHeight="1" x14ac:dyDescent="0.4">
      <c r="A85" s="129">
        <v>40</v>
      </c>
      <c r="B85" s="133" t="s">
        <v>194</v>
      </c>
      <c r="C85" s="762">
        <v>20</v>
      </c>
      <c r="D85" s="762">
        <v>500</v>
      </c>
      <c r="E85" s="634">
        <v>0</v>
      </c>
      <c r="F85" s="634">
        <v>0</v>
      </c>
      <c r="G85" s="634">
        <v>20</v>
      </c>
      <c r="H85" s="634">
        <v>500</v>
      </c>
    </row>
    <row r="86" spans="1:11" ht="27" hidden="1" customHeight="1" x14ac:dyDescent="0.4">
      <c r="A86" s="129">
        <v>41</v>
      </c>
      <c r="B86" s="141" t="s">
        <v>161</v>
      </c>
      <c r="C86" s="762">
        <v>23</v>
      </c>
      <c r="D86" s="762">
        <v>6060</v>
      </c>
      <c r="E86" s="634">
        <v>0</v>
      </c>
      <c r="F86" s="634">
        <v>0</v>
      </c>
      <c r="G86" s="634">
        <v>20</v>
      </c>
      <c r="H86" s="634">
        <v>4767</v>
      </c>
    </row>
    <row r="87" spans="1:11" ht="27" hidden="1" customHeight="1" x14ac:dyDescent="0.4">
      <c r="A87" s="129">
        <v>42</v>
      </c>
      <c r="B87" s="141" t="s">
        <v>160</v>
      </c>
      <c r="C87" s="762">
        <v>22</v>
      </c>
      <c r="D87" s="762">
        <v>10390</v>
      </c>
      <c r="E87" s="634">
        <v>5</v>
      </c>
      <c r="F87" s="634">
        <v>3656</v>
      </c>
      <c r="G87" s="634">
        <v>25</v>
      </c>
      <c r="H87" s="634">
        <v>13830</v>
      </c>
    </row>
    <row r="88" spans="1:11" ht="27" hidden="1" customHeight="1" x14ac:dyDescent="0.4">
      <c r="A88" s="129">
        <v>43</v>
      </c>
      <c r="B88" s="142" t="s">
        <v>214</v>
      </c>
      <c r="C88" s="762">
        <v>6</v>
      </c>
      <c r="D88" s="762">
        <v>77</v>
      </c>
      <c r="E88" s="634">
        <v>0</v>
      </c>
      <c r="F88" s="634">
        <v>0</v>
      </c>
      <c r="G88" s="634">
        <v>5</v>
      </c>
      <c r="H88" s="634">
        <v>107</v>
      </c>
    </row>
    <row r="89" spans="1:11" ht="27" hidden="1" customHeight="1" x14ac:dyDescent="0.4">
      <c r="A89" s="129">
        <v>44</v>
      </c>
      <c r="B89" s="141" t="s">
        <v>156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</row>
    <row r="90" spans="1:11" ht="27" hidden="1" customHeight="1" x14ac:dyDescent="0.4">
      <c r="A90" s="129">
        <v>45</v>
      </c>
      <c r="B90" s="141" t="s">
        <v>177</v>
      </c>
      <c r="C90" s="79">
        <v>0</v>
      </c>
      <c r="D90" s="79">
        <v>0</v>
      </c>
      <c r="E90" s="79">
        <v>0</v>
      </c>
      <c r="F90" s="79">
        <v>0</v>
      </c>
      <c r="G90" s="79">
        <v>0</v>
      </c>
      <c r="H90" s="79">
        <v>0</v>
      </c>
    </row>
    <row r="91" spans="1:11" s="38" customFormat="1" ht="27" hidden="1" customHeight="1" x14ac:dyDescent="0.4">
      <c r="A91" s="129">
        <v>46</v>
      </c>
      <c r="B91" s="141" t="s">
        <v>352</v>
      </c>
      <c r="C91" s="79">
        <v>0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</row>
    <row r="92" spans="1:11" s="450" customFormat="1" ht="27" hidden="1" customHeight="1" x14ac:dyDescent="0.4">
      <c r="A92" s="129">
        <v>47</v>
      </c>
      <c r="B92" s="141" t="s">
        <v>311</v>
      </c>
      <c r="C92" s="652">
        <v>752</v>
      </c>
      <c r="D92" s="652">
        <v>29967</v>
      </c>
      <c r="E92" s="652">
        <v>185</v>
      </c>
      <c r="F92" s="652">
        <v>14100</v>
      </c>
      <c r="G92" s="652">
        <v>740</v>
      </c>
      <c r="H92" s="652">
        <v>30600</v>
      </c>
    </row>
    <row r="93" spans="1:11" ht="24.6" hidden="1" x14ac:dyDescent="0.4">
      <c r="A93" s="129">
        <v>48</v>
      </c>
      <c r="B93" s="141" t="s">
        <v>175</v>
      </c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v>0</v>
      </c>
      <c r="I93" s="2">
        <v>0</v>
      </c>
    </row>
    <row r="94" spans="1:11" ht="24.6" hidden="1" x14ac:dyDescent="0.4">
      <c r="A94" s="245" t="s">
        <v>391</v>
      </c>
      <c r="B94" s="246"/>
      <c r="C94" s="79">
        <f t="shared" ref="C94:H94" si="52">SUM(C80:C93)</f>
        <v>852</v>
      </c>
      <c r="D94" s="79">
        <f t="shared" si="52"/>
        <v>50132</v>
      </c>
      <c r="E94" s="79">
        <f t="shared" si="52"/>
        <v>190</v>
      </c>
      <c r="F94" s="79">
        <f t="shared" si="52"/>
        <v>17756</v>
      </c>
      <c r="G94" s="79">
        <f t="shared" si="52"/>
        <v>839</v>
      </c>
      <c r="H94" s="79">
        <f t="shared" si="52"/>
        <v>54705</v>
      </c>
    </row>
    <row r="95" spans="1:11" ht="25.2" hidden="1" thickBot="1" x14ac:dyDescent="0.45">
      <c r="A95" s="247" t="s">
        <v>157</v>
      </c>
      <c r="B95" s="248"/>
      <c r="C95" s="137">
        <f t="shared" ref="C95:H95" si="53">C78+C79+C94</f>
        <v>3940</v>
      </c>
      <c r="D95" s="137">
        <f t="shared" si="53"/>
        <v>781903</v>
      </c>
      <c r="E95" s="137">
        <f t="shared" si="53"/>
        <v>327</v>
      </c>
      <c r="F95" s="137">
        <f t="shared" si="53"/>
        <v>40756</v>
      </c>
      <c r="G95" s="137">
        <f t="shared" si="53"/>
        <v>4046</v>
      </c>
      <c r="H95" s="137">
        <f t="shared" si="53"/>
        <v>805944</v>
      </c>
    </row>
    <row r="96" spans="1:11" ht="24.6" hidden="1" x14ac:dyDescent="0.4">
      <c r="A96" s="252"/>
      <c r="B96" s="1061"/>
      <c r="C96" s="1062"/>
      <c r="D96" s="1062"/>
      <c r="E96" s="1062"/>
      <c r="F96" s="1062"/>
      <c r="G96" s="1062"/>
      <c r="H96" s="1063"/>
    </row>
    <row r="97" spans="1:8" ht="24.6" hidden="1" x14ac:dyDescent="0.4">
      <c r="A97" s="243">
        <v>1</v>
      </c>
      <c r="B97" s="241" t="s">
        <v>201</v>
      </c>
      <c r="C97" s="137">
        <v>0</v>
      </c>
      <c r="D97" s="137">
        <v>0</v>
      </c>
      <c r="E97" s="137">
        <v>0</v>
      </c>
      <c r="F97" s="137">
        <v>0</v>
      </c>
      <c r="G97" s="137">
        <v>0</v>
      </c>
      <c r="H97" s="137">
        <v>0</v>
      </c>
    </row>
    <row r="98" spans="1:8" ht="24.6" hidden="1" x14ac:dyDescent="0.4">
      <c r="A98" s="244">
        <v>2</v>
      </c>
      <c r="B98" s="132" t="s">
        <v>277</v>
      </c>
      <c r="C98" s="137">
        <v>931</v>
      </c>
      <c r="D98" s="137">
        <v>284900</v>
      </c>
      <c r="E98" s="137">
        <v>16</v>
      </c>
      <c r="F98" s="137">
        <v>10100</v>
      </c>
      <c r="G98" s="137">
        <v>947</v>
      </c>
      <c r="H98" s="137">
        <v>295000</v>
      </c>
    </row>
    <row r="99" spans="1:8" ht="24.6" hidden="1" x14ac:dyDescent="0.4">
      <c r="A99" s="233">
        <v>3</v>
      </c>
      <c r="B99" s="130" t="s">
        <v>282</v>
      </c>
      <c r="C99" s="137">
        <v>0</v>
      </c>
      <c r="D99" s="137">
        <v>0</v>
      </c>
      <c r="E99" s="137">
        <v>0</v>
      </c>
      <c r="F99" s="137">
        <v>0</v>
      </c>
      <c r="G99" s="137">
        <v>0</v>
      </c>
      <c r="H99" s="137">
        <v>0</v>
      </c>
    </row>
    <row r="100" spans="1:8" ht="24.6" hidden="1" x14ac:dyDescent="0.4">
      <c r="A100" s="233">
        <v>4</v>
      </c>
      <c r="B100" s="241" t="s">
        <v>283</v>
      </c>
      <c r="C100" s="137">
        <v>41</v>
      </c>
      <c r="D100" s="137">
        <v>79000</v>
      </c>
      <c r="E100" s="137">
        <v>0</v>
      </c>
      <c r="F100" s="137">
        <v>0</v>
      </c>
      <c r="G100" s="137">
        <v>41</v>
      </c>
      <c r="H100" s="137">
        <v>79000</v>
      </c>
    </row>
    <row r="101" spans="1:8" s="138" customFormat="1" ht="24.6" hidden="1" x14ac:dyDescent="0.4">
      <c r="A101" s="233">
        <v>5</v>
      </c>
      <c r="B101" s="130" t="s">
        <v>279</v>
      </c>
      <c r="C101" s="137">
        <v>1</v>
      </c>
      <c r="D101" s="137">
        <v>1449</v>
      </c>
      <c r="E101" s="137">
        <v>0</v>
      </c>
      <c r="F101" s="137">
        <v>0</v>
      </c>
      <c r="G101" s="137">
        <v>1</v>
      </c>
      <c r="H101" s="137">
        <v>1449</v>
      </c>
    </row>
    <row r="102" spans="1:8" ht="24.6" hidden="1" x14ac:dyDescent="0.4">
      <c r="A102" s="231"/>
      <c r="B102" s="130" t="s">
        <v>152</v>
      </c>
      <c r="C102" s="137">
        <f t="shared" ref="C102:D102" si="54">SUM(C97:C101)</f>
        <v>973</v>
      </c>
      <c r="D102" s="137">
        <f t="shared" si="54"/>
        <v>365349</v>
      </c>
      <c r="E102" s="137">
        <f t="shared" ref="E102:H102" si="55">SUM(E97:E101)</f>
        <v>16</v>
      </c>
      <c r="F102" s="137">
        <f t="shared" si="55"/>
        <v>10100</v>
      </c>
      <c r="G102" s="137">
        <f t="shared" si="55"/>
        <v>989</v>
      </c>
      <c r="H102" s="137">
        <f t="shared" si="55"/>
        <v>375449</v>
      </c>
    </row>
    <row r="103" spans="1:8" hidden="1" x14ac:dyDescent="0.25"/>
  </sheetData>
  <mergeCells count="5">
    <mergeCell ref="B96:H96"/>
    <mergeCell ref="A1:H1"/>
    <mergeCell ref="A2:H2"/>
    <mergeCell ref="A3:H3"/>
    <mergeCell ref="A4:H4"/>
  </mergeCells>
  <phoneticPr fontId="0" type="noConversion"/>
  <printOptions horizontalCentered="1"/>
  <pageMargins left="1" right="0.5" top="0.75" bottom="0.75" header="0.3" footer="0.3"/>
  <pageSetup paperSize="9" scale="5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showGridLines="0" view="pageBreakPreview" topLeftCell="A1048576" zoomScale="55" zoomScaleNormal="50" zoomScaleSheetLayoutView="55" workbookViewId="0">
      <selection activeCell="A4" sqref="A1:XFD1048576"/>
    </sheetView>
  </sheetViews>
  <sheetFormatPr defaultColWidth="9.6328125" defaultRowHeight="15" zeroHeight="1" x14ac:dyDescent="0.25"/>
  <cols>
    <col min="1" max="1" width="7.08984375" style="1" customWidth="1"/>
    <col min="2" max="2" width="24.90625" style="1" customWidth="1"/>
    <col min="3" max="3" width="15.6328125" style="1" customWidth="1"/>
    <col min="4" max="4" width="14.6328125" style="1" customWidth="1"/>
    <col min="5" max="5" width="16.6328125" style="1" customWidth="1"/>
    <col min="6" max="6" width="13.81640625" style="1" customWidth="1"/>
    <col min="7" max="7" width="14.81640625" style="1" customWidth="1"/>
    <col min="8" max="8" width="27" style="1" customWidth="1"/>
    <col min="9" max="16384" width="9.6328125" style="1"/>
  </cols>
  <sheetData>
    <row r="1" spans="1:256" ht="15.6" hidden="1" x14ac:dyDescent="0.3">
      <c r="A1" s="57"/>
      <c r="B1" s="57" t="s">
        <v>140</v>
      </c>
      <c r="C1" s="57"/>
      <c r="D1" s="57"/>
      <c r="E1" s="57"/>
      <c r="F1" s="57"/>
      <c r="G1" s="57"/>
      <c r="H1" s="57"/>
      <c r="I1" s="57"/>
    </row>
    <row r="2" spans="1:256" ht="21" hidden="1" x14ac:dyDescent="0.4">
      <c r="A2" s="1021" t="s">
        <v>58</v>
      </c>
      <c r="B2" s="1021"/>
      <c r="C2" s="1021"/>
      <c r="D2" s="1021"/>
      <c r="E2" s="1021"/>
      <c r="F2" s="1021"/>
      <c r="G2" s="1021"/>
      <c r="H2" s="1021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hidden="1" x14ac:dyDescent="0.4">
      <c r="A3" s="31"/>
      <c r="B3" s="31"/>
      <c r="C3" s="31"/>
      <c r="D3" s="31"/>
      <c r="E3" s="31"/>
      <c r="F3" s="31"/>
      <c r="G3" s="31"/>
      <c r="H3" s="31"/>
      <c r="I3" s="5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8.1" hidden="1" customHeight="1" x14ac:dyDescent="0.25">
      <c r="A4" s="1066" t="s">
        <v>301</v>
      </c>
      <c r="B4" s="1067"/>
      <c r="C4" s="1067"/>
      <c r="D4" s="1067"/>
      <c r="E4" s="1067"/>
      <c r="F4" s="1067"/>
      <c r="G4" s="1067"/>
      <c r="H4" s="1067"/>
      <c r="I4" s="5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8.1" hidden="1" customHeight="1" x14ac:dyDescent="0.25">
      <c r="A5" s="1067"/>
      <c r="B5" s="1067"/>
      <c r="C5" s="1067"/>
      <c r="D5" s="1067"/>
      <c r="E5" s="1067"/>
      <c r="F5" s="1067"/>
      <c r="G5" s="1067"/>
      <c r="H5" s="106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hidden="1" x14ac:dyDescent="0.4">
      <c r="A6" s="1024" t="s">
        <v>101</v>
      </c>
      <c r="B6" s="1024"/>
      <c r="C6" s="1024"/>
      <c r="D6" s="1024"/>
      <c r="E6" s="1024"/>
      <c r="F6" s="1024"/>
      <c r="G6" s="1024"/>
      <c r="H6" s="1024"/>
      <c r="I6" s="5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hidden="1" x14ac:dyDescent="0.4">
      <c r="A7" s="55"/>
      <c r="B7" s="55"/>
      <c r="C7" s="55"/>
      <c r="D7" s="55"/>
      <c r="E7" s="55"/>
      <c r="F7" s="55"/>
      <c r="G7" s="31"/>
      <c r="H7" s="31"/>
      <c r="I7" s="5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.6" hidden="1" thickBot="1" x14ac:dyDescent="0.45">
      <c r="A8" s="1027" t="s">
        <v>191</v>
      </c>
      <c r="B8" s="1027"/>
      <c r="C8" s="1027"/>
      <c r="D8" s="1027"/>
      <c r="E8" s="1027"/>
      <c r="F8" s="1027"/>
      <c r="G8" s="1027"/>
      <c r="H8" s="1027"/>
      <c r="I8" s="5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13" customFormat="1" ht="21" hidden="1" x14ac:dyDescent="0.25">
      <c r="A9" s="1068" t="s">
        <v>15</v>
      </c>
      <c r="B9" s="30" t="s">
        <v>17</v>
      </c>
      <c r="C9" s="30" t="s">
        <v>63</v>
      </c>
      <c r="D9" s="1070" t="s">
        <v>94</v>
      </c>
      <c r="E9" s="1071"/>
      <c r="F9" s="1070" t="s">
        <v>64</v>
      </c>
      <c r="G9" s="1071"/>
      <c r="H9" s="111"/>
      <c r="I9" s="1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13" customFormat="1" ht="21.6" hidden="1" thickBot="1" x14ac:dyDescent="0.3">
      <c r="A10" s="1069"/>
      <c r="B10" s="114"/>
      <c r="C10" s="114" t="s">
        <v>11</v>
      </c>
      <c r="D10" s="114" t="s">
        <v>8</v>
      </c>
      <c r="E10" s="114" t="s">
        <v>11</v>
      </c>
      <c r="F10" s="114" t="s">
        <v>8</v>
      </c>
      <c r="G10" s="114" t="s">
        <v>11</v>
      </c>
      <c r="H10" s="115" t="s">
        <v>8</v>
      </c>
      <c r="I10" s="1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32.1" hidden="1" customHeight="1" x14ac:dyDescent="0.4">
      <c r="A11" s="59">
        <v>1</v>
      </c>
      <c r="B11" s="60" t="s">
        <v>59</v>
      </c>
      <c r="C11" s="60">
        <v>0</v>
      </c>
      <c r="D11" s="60">
        <v>0</v>
      </c>
      <c r="E11" s="60">
        <v>0</v>
      </c>
      <c r="F11" s="61">
        <v>0</v>
      </c>
      <c r="G11" s="60">
        <v>0</v>
      </c>
      <c r="H11" s="60">
        <v>0</v>
      </c>
      <c r="I11" s="5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2.1" hidden="1" customHeight="1" x14ac:dyDescent="0.4">
      <c r="A12" s="62">
        <v>2</v>
      </c>
      <c r="B12" s="40" t="s">
        <v>60</v>
      </c>
      <c r="C12" s="28">
        <v>0</v>
      </c>
      <c r="D12" s="28">
        <v>0</v>
      </c>
      <c r="E12" s="28">
        <v>0</v>
      </c>
      <c r="F12" s="33">
        <v>0</v>
      </c>
      <c r="G12" s="28">
        <v>0</v>
      </c>
      <c r="H12" s="28">
        <v>0</v>
      </c>
      <c r="I12" s="5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2.1" hidden="1" customHeight="1" x14ac:dyDescent="0.4">
      <c r="A13" s="62">
        <v>3</v>
      </c>
      <c r="B13" s="40" t="s">
        <v>28</v>
      </c>
      <c r="C13" s="28">
        <v>0</v>
      </c>
      <c r="D13" s="28">
        <v>0</v>
      </c>
      <c r="E13" s="28">
        <v>0</v>
      </c>
      <c r="F13" s="33">
        <v>0</v>
      </c>
      <c r="G13" s="28">
        <v>0</v>
      </c>
      <c r="H13" s="28">
        <v>0</v>
      </c>
      <c r="I13" s="5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2.1" hidden="1" customHeight="1" x14ac:dyDescent="0.4">
      <c r="A14" s="62">
        <v>4</v>
      </c>
      <c r="B14" s="40" t="s">
        <v>26</v>
      </c>
      <c r="C14" s="28">
        <v>0</v>
      </c>
      <c r="D14" s="28">
        <v>0</v>
      </c>
      <c r="E14" s="40">
        <v>0</v>
      </c>
      <c r="F14" s="63">
        <v>0</v>
      </c>
      <c r="G14" s="28">
        <v>0</v>
      </c>
      <c r="H14" s="28">
        <v>0</v>
      </c>
      <c r="I14" s="5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32.1" hidden="1" customHeight="1" x14ac:dyDescent="0.4">
      <c r="A15" s="62">
        <v>5</v>
      </c>
      <c r="B15" s="40" t="s">
        <v>29</v>
      </c>
      <c r="C15" s="28">
        <v>0</v>
      </c>
      <c r="D15" s="28">
        <v>0</v>
      </c>
      <c r="E15" s="40">
        <v>0</v>
      </c>
      <c r="F15" s="64">
        <v>0</v>
      </c>
      <c r="G15" s="28">
        <v>0</v>
      </c>
      <c r="H15" s="28">
        <v>0</v>
      </c>
      <c r="I15" s="5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2.1" hidden="1" customHeight="1" x14ac:dyDescent="0.4">
      <c r="A16" s="62">
        <v>6</v>
      </c>
      <c r="B16" s="40" t="s">
        <v>27</v>
      </c>
      <c r="C16" s="28">
        <v>0</v>
      </c>
      <c r="D16" s="28">
        <v>0</v>
      </c>
      <c r="E16" s="40">
        <v>0</v>
      </c>
      <c r="F16" s="63">
        <v>0</v>
      </c>
      <c r="G16" s="28">
        <v>0</v>
      </c>
      <c r="H16" s="28">
        <v>0</v>
      </c>
      <c r="I16" s="5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2.1" hidden="1" customHeight="1" x14ac:dyDescent="0.4">
      <c r="A17" s="62">
        <v>7</v>
      </c>
      <c r="B17" s="28" t="s">
        <v>51</v>
      </c>
      <c r="C17" s="28">
        <v>0</v>
      </c>
      <c r="D17" s="28">
        <v>0</v>
      </c>
      <c r="E17" s="40">
        <v>0</v>
      </c>
      <c r="F17" s="33">
        <v>0</v>
      </c>
      <c r="G17" s="28">
        <v>0</v>
      </c>
      <c r="H17" s="28">
        <v>0</v>
      </c>
      <c r="I17" s="5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2.1" hidden="1" customHeight="1" x14ac:dyDescent="0.4">
      <c r="A18" s="62">
        <v>8</v>
      </c>
      <c r="B18" s="28" t="s">
        <v>6</v>
      </c>
      <c r="C18" s="28">
        <v>0</v>
      </c>
      <c r="D18" s="28">
        <v>0</v>
      </c>
      <c r="E18" s="40">
        <v>0</v>
      </c>
      <c r="F18" s="63">
        <v>0</v>
      </c>
      <c r="G18" s="28">
        <v>0</v>
      </c>
      <c r="H18" s="28">
        <v>0</v>
      </c>
      <c r="I18" s="5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2.1" hidden="1" customHeight="1" x14ac:dyDescent="0.4">
      <c r="A19" s="62">
        <v>9</v>
      </c>
      <c r="B19" s="28" t="s">
        <v>5</v>
      </c>
      <c r="C19" s="28">
        <v>0</v>
      </c>
      <c r="D19" s="28">
        <v>0</v>
      </c>
      <c r="E19" s="40">
        <v>0</v>
      </c>
      <c r="F19" s="63">
        <v>0</v>
      </c>
      <c r="G19" s="28">
        <v>0</v>
      </c>
      <c r="H19" s="28">
        <v>0</v>
      </c>
      <c r="I19" s="5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2.1" hidden="1" customHeight="1" thickBot="1" x14ac:dyDescent="0.45">
      <c r="A20" s="65">
        <v>10</v>
      </c>
      <c r="B20" s="34" t="s">
        <v>61</v>
      </c>
      <c r="C20" s="34">
        <v>0</v>
      </c>
      <c r="D20" s="34">
        <v>0</v>
      </c>
      <c r="E20" s="35">
        <v>0</v>
      </c>
      <c r="F20" s="66">
        <v>0</v>
      </c>
      <c r="G20" s="34">
        <v>0</v>
      </c>
      <c r="H20" s="34">
        <v>0</v>
      </c>
      <c r="I20" s="5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2.1" hidden="1" customHeight="1" thickBot="1" x14ac:dyDescent="0.45">
      <c r="A21" s="67"/>
      <c r="B21" s="68" t="s">
        <v>62</v>
      </c>
      <c r="C21" s="68">
        <f t="shared" ref="C21:H21" si="0">SUM(C11:C20)</f>
        <v>0</v>
      </c>
      <c r="D21" s="68">
        <f t="shared" si="0"/>
        <v>0</v>
      </c>
      <c r="E21" s="68">
        <f t="shared" si="0"/>
        <v>0</v>
      </c>
      <c r="F21" s="69">
        <f t="shared" si="0"/>
        <v>0</v>
      </c>
      <c r="G21" s="68">
        <f t="shared" si="0"/>
        <v>0</v>
      </c>
      <c r="H21" s="70">
        <f t="shared" si="0"/>
        <v>0</v>
      </c>
      <c r="I21" s="58" t="s">
        <v>141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0.399999999999999" hidden="1" x14ac:dyDescent="0.35">
      <c r="A22" s="18"/>
      <c r="B22" s="18"/>
      <c r="C22" s="18"/>
      <c r="D22" s="18"/>
      <c r="E22" s="18"/>
      <c r="F22" s="18"/>
      <c r="G22" s="18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0.399999999999999" hidden="1" x14ac:dyDescent="0.35">
      <c r="A23" s="5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idden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idden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idden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idden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idden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idden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idden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idden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idden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idden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idden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idden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idden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idden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idden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idden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idden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idden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idden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idden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idden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idden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idden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idden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idden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idden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idden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idden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idden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idden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idden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idden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idden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</sheetData>
  <mergeCells count="7">
    <mergeCell ref="A4:H5"/>
    <mergeCell ref="A2:H2"/>
    <mergeCell ref="A6:H6"/>
    <mergeCell ref="A8:H8"/>
    <mergeCell ref="A9:A10"/>
    <mergeCell ref="D9:E9"/>
    <mergeCell ref="F9:G9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  <colBreaks count="3" manualBreakCount="3">
    <brk id="150" min="154" max="154" man="1"/>
    <brk id="508" min="150" max="150" man="1"/>
    <brk id="13944" min="6" max="1564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topLeftCell="A1048576" zoomScale="55" zoomScaleNormal="50" zoomScaleSheetLayoutView="55" workbookViewId="0">
      <selection activeCell="M13" sqref="A1:XFD1048576"/>
    </sheetView>
  </sheetViews>
  <sheetFormatPr defaultColWidth="9.6328125" defaultRowHeight="15" zeroHeight="1" x14ac:dyDescent="0.25"/>
  <cols>
    <col min="1" max="1" width="9.08984375" style="1" bestFit="1" customWidth="1"/>
    <col min="2" max="2" width="34.81640625" style="1" bestFit="1" customWidth="1"/>
    <col min="3" max="4" width="16.453125" style="1" customWidth="1"/>
    <col min="5" max="5" width="14.81640625" style="1" customWidth="1"/>
    <col min="6" max="6" width="10.1796875" style="1" customWidth="1"/>
    <col min="7" max="7" width="12.1796875" style="1" customWidth="1"/>
    <col min="8" max="8" width="9.6328125" style="8" customWidth="1"/>
    <col min="9" max="9" width="13.453125" style="1" customWidth="1"/>
    <col min="10" max="10" width="11.36328125" style="1" customWidth="1"/>
    <col min="11" max="16384" width="9.6328125" style="1"/>
  </cols>
  <sheetData>
    <row r="1" spans="1:13" ht="22.8" hidden="1" x14ac:dyDescent="0.4">
      <c r="A1" s="16"/>
      <c r="B1" s="16"/>
      <c r="C1" s="16"/>
      <c r="D1" s="16"/>
      <c r="E1" s="16"/>
      <c r="F1" s="16"/>
      <c r="G1" s="192"/>
      <c r="H1" s="192"/>
      <c r="M1" s="11" t="s">
        <v>72</v>
      </c>
    </row>
    <row r="2" spans="1:13" ht="23.25" hidden="1" customHeight="1" x14ac:dyDescent="0.4">
      <c r="A2" s="1072" t="s">
        <v>192</v>
      </c>
      <c r="B2" s="1073"/>
      <c r="C2" s="1073"/>
      <c r="D2" s="1073"/>
      <c r="E2" s="1073"/>
      <c r="F2" s="1074"/>
      <c r="G2" s="120"/>
      <c r="H2" s="120"/>
      <c r="I2" s="1" t="s">
        <v>222</v>
      </c>
      <c r="M2" s="11"/>
    </row>
    <row r="3" spans="1:13" ht="23.25" hidden="1" customHeight="1" x14ac:dyDescent="0.4">
      <c r="A3" s="1075"/>
      <c r="B3" s="1076"/>
      <c r="C3" s="1076"/>
      <c r="D3" s="1076"/>
      <c r="E3" s="1076"/>
      <c r="F3" s="1077"/>
      <c r="G3" s="120"/>
      <c r="H3" s="120"/>
    </row>
    <row r="4" spans="1:13" ht="22.8" hidden="1" x14ac:dyDescent="0.4">
      <c r="A4" s="79"/>
      <c r="B4" s="79"/>
      <c r="C4" s="1078" t="s">
        <v>270</v>
      </c>
      <c r="D4" s="1079"/>
      <c r="E4" s="1078" t="s">
        <v>271</v>
      </c>
      <c r="F4" s="1079"/>
      <c r="G4" s="1078" t="s">
        <v>272</v>
      </c>
      <c r="H4" s="1079"/>
      <c r="I4" s="1078" t="s">
        <v>273</v>
      </c>
      <c r="J4" s="1079"/>
    </row>
    <row r="5" spans="1:13" s="119" customFormat="1" ht="73.5" hidden="1" customHeight="1" x14ac:dyDescent="0.4">
      <c r="A5" s="193" t="s">
        <v>65</v>
      </c>
      <c r="B5" s="193" t="s">
        <v>66</v>
      </c>
      <c r="C5" s="193" t="s">
        <v>93</v>
      </c>
      <c r="D5" s="193" t="s">
        <v>73</v>
      </c>
      <c r="E5" s="193" t="s">
        <v>93</v>
      </c>
      <c r="F5" s="193" t="s">
        <v>73</v>
      </c>
      <c r="G5" s="193" t="s">
        <v>93</v>
      </c>
      <c r="H5" s="193" t="s">
        <v>73</v>
      </c>
      <c r="I5" s="135" t="s">
        <v>93</v>
      </c>
      <c r="J5" s="135" t="s">
        <v>73</v>
      </c>
    </row>
    <row r="6" spans="1:13" ht="22.8" hidden="1" x14ac:dyDescent="0.4">
      <c r="A6" s="79">
        <v>1</v>
      </c>
      <c r="B6" s="79" t="s">
        <v>171</v>
      </c>
      <c r="C6" s="79"/>
      <c r="D6" s="79"/>
      <c r="E6" s="79"/>
      <c r="F6" s="120"/>
      <c r="G6" s="79"/>
      <c r="H6" s="79"/>
      <c r="I6" s="79"/>
      <c r="J6" s="79"/>
    </row>
    <row r="7" spans="1:13" ht="22.8" hidden="1" x14ac:dyDescent="0.4">
      <c r="A7" s="79">
        <v>2</v>
      </c>
      <c r="B7" s="79" t="s">
        <v>169</v>
      </c>
      <c r="C7" s="79"/>
      <c r="D7" s="79"/>
      <c r="E7" s="79"/>
      <c r="F7" s="120"/>
      <c r="G7" s="79"/>
      <c r="H7" s="79"/>
      <c r="I7" s="79"/>
      <c r="J7" s="79"/>
    </row>
    <row r="8" spans="1:13" ht="22.8" hidden="1" x14ac:dyDescent="0.4">
      <c r="A8" s="79">
        <v>3</v>
      </c>
      <c r="B8" s="79" t="s">
        <v>67</v>
      </c>
      <c r="C8" s="79"/>
      <c r="D8" s="79"/>
      <c r="E8" s="79"/>
      <c r="F8" s="120"/>
      <c r="G8" s="79"/>
      <c r="H8" s="79"/>
      <c r="I8" s="79"/>
      <c r="J8" s="79"/>
    </row>
    <row r="9" spans="1:13" ht="22.8" hidden="1" x14ac:dyDescent="0.4">
      <c r="A9" s="79">
        <v>4</v>
      </c>
      <c r="B9" s="79" t="s">
        <v>92</v>
      </c>
      <c r="C9" s="79"/>
      <c r="D9" s="79"/>
      <c r="E9" s="79"/>
      <c r="F9" s="120"/>
      <c r="G9" s="79"/>
      <c r="H9" s="79"/>
      <c r="I9" s="79"/>
      <c r="J9" s="79"/>
    </row>
    <row r="10" spans="1:13" ht="22.8" hidden="1" x14ac:dyDescent="0.4">
      <c r="A10" s="79">
        <v>5</v>
      </c>
      <c r="B10" s="79" t="s">
        <v>68</v>
      </c>
      <c r="C10" s="79"/>
      <c r="D10" s="79"/>
      <c r="E10" s="79"/>
      <c r="F10" s="120"/>
      <c r="G10" s="79"/>
      <c r="H10" s="79"/>
      <c r="I10" s="79"/>
      <c r="J10" s="79"/>
    </row>
    <row r="11" spans="1:13" ht="22.8" hidden="1" x14ac:dyDescent="0.4">
      <c r="A11" s="79">
        <v>6</v>
      </c>
      <c r="B11" s="79" t="s">
        <v>91</v>
      </c>
      <c r="C11" s="79"/>
      <c r="D11" s="79"/>
      <c r="E11" s="79"/>
      <c r="F11" s="79"/>
      <c r="G11" s="79"/>
      <c r="H11" s="79"/>
      <c r="I11" s="79"/>
      <c r="J11" s="52"/>
    </row>
    <row r="12" spans="1:13" ht="22.8" hidden="1" x14ac:dyDescent="0.4">
      <c r="A12" s="79">
        <v>7</v>
      </c>
      <c r="B12" s="194" t="s">
        <v>170</v>
      </c>
      <c r="C12" s="79"/>
      <c r="D12" s="79"/>
      <c r="E12" s="79"/>
      <c r="F12" s="120"/>
      <c r="G12" s="79"/>
      <c r="H12" s="79"/>
      <c r="I12" s="79"/>
      <c r="J12" s="79"/>
    </row>
    <row r="13" spans="1:13" ht="22.8" hidden="1" x14ac:dyDescent="0.4">
      <c r="A13" s="79">
        <v>8</v>
      </c>
      <c r="B13" s="194" t="s">
        <v>178</v>
      </c>
      <c r="C13" s="79"/>
      <c r="D13" s="79"/>
      <c r="E13" s="79"/>
      <c r="F13" s="120"/>
      <c r="G13" s="79"/>
      <c r="H13" s="79"/>
      <c r="I13" s="79"/>
      <c r="J13" s="79"/>
    </row>
    <row r="14" spans="1:13" ht="22.8" hidden="1" x14ac:dyDescent="0.4">
      <c r="A14" s="79">
        <v>9</v>
      </c>
      <c r="B14" s="79" t="s">
        <v>166</v>
      </c>
      <c r="C14" s="79"/>
      <c r="D14" s="79"/>
      <c r="E14" s="79"/>
      <c r="F14" s="120"/>
      <c r="G14" s="79"/>
      <c r="H14" s="79"/>
      <c r="I14" s="79"/>
      <c r="J14" s="79"/>
    </row>
    <row r="15" spans="1:13" ht="22.8" hidden="1" x14ac:dyDescent="0.4">
      <c r="A15" s="79">
        <v>10</v>
      </c>
      <c r="B15" s="79" t="s">
        <v>195</v>
      </c>
      <c r="C15" s="79"/>
      <c r="D15" s="79"/>
      <c r="E15" s="79"/>
      <c r="F15" s="120"/>
      <c r="G15" s="79"/>
      <c r="H15" s="79"/>
      <c r="I15" s="79"/>
      <c r="J15" s="79"/>
    </row>
    <row r="16" spans="1:13" ht="22.8" hidden="1" x14ac:dyDescent="0.4">
      <c r="A16" s="79">
        <v>11</v>
      </c>
      <c r="B16" s="79" t="s">
        <v>69</v>
      </c>
      <c r="C16" s="79"/>
      <c r="D16" s="79"/>
      <c r="E16" s="79"/>
      <c r="F16" s="120"/>
      <c r="G16" s="79"/>
      <c r="H16" s="79"/>
      <c r="I16" s="79"/>
      <c r="J16" s="79"/>
    </row>
    <row r="17" spans="1:10" ht="22.8" hidden="1" x14ac:dyDescent="0.4">
      <c r="A17" s="79">
        <v>12</v>
      </c>
      <c r="B17" s="79" t="s">
        <v>70</v>
      </c>
      <c r="C17" s="79"/>
      <c r="D17" s="79"/>
      <c r="E17" s="79"/>
      <c r="F17" s="120"/>
      <c r="G17" s="79"/>
      <c r="H17" s="79"/>
      <c r="I17" s="79"/>
      <c r="J17" s="79"/>
    </row>
    <row r="18" spans="1:10" ht="22.8" hidden="1" x14ac:dyDescent="0.4">
      <c r="A18" s="79">
        <v>13</v>
      </c>
      <c r="B18" s="79" t="s">
        <v>165</v>
      </c>
      <c r="C18" s="79"/>
      <c r="D18" s="79"/>
      <c r="E18" s="79"/>
      <c r="F18" s="120"/>
      <c r="G18" s="79"/>
      <c r="H18" s="79"/>
      <c r="I18" s="79"/>
      <c r="J18" s="79"/>
    </row>
    <row r="19" spans="1:10" ht="22.8" hidden="1" x14ac:dyDescent="0.4">
      <c r="A19" s="79">
        <v>14</v>
      </c>
      <c r="B19" s="79" t="s">
        <v>172</v>
      </c>
      <c r="C19" s="79"/>
      <c r="D19" s="79"/>
      <c r="E19" s="79"/>
      <c r="F19" s="120"/>
      <c r="G19" s="79"/>
      <c r="H19" s="79"/>
      <c r="I19" s="79"/>
      <c r="J19" s="79"/>
    </row>
    <row r="20" spans="1:10" ht="22.8" hidden="1" x14ac:dyDescent="0.4">
      <c r="A20" s="79"/>
      <c r="B20" s="79" t="s">
        <v>71</v>
      </c>
      <c r="C20" s="79"/>
      <c r="D20" s="79"/>
      <c r="E20" s="79"/>
      <c r="F20" s="79"/>
      <c r="G20" s="79"/>
      <c r="H20" s="79"/>
      <c r="I20" s="52"/>
      <c r="J20" s="52"/>
    </row>
    <row r="21" spans="1:10" ht="15.6" hidden="1" x14ac:dyDescent="0.3">
      <c r="A21" s="71"/>
      <c r="B21" s="71"/>
      <c r="C21" s="71"/>
      <c r="D21" s="71"/>
      <c r="E21" s="71"/>
      <c r="F21" s="71"/>
      <c r="G21" s="72"/>
    </row>
    <row r="22" spans="1:10" ht="22.8" hidden="1" x14ac:dyDescent="0.4">
      <c r="A22" s="72"/>
      <c r="B22" s="74"/>
      <c r="C22" s="74"/>
      <c r="D22" s="74"/>
      <c r="E22" s="72"/>
      <c r="F22" s="72"/>
      <c r="G22" s="57"/>
    </row>
    <row r="23" spans="1:10" ht="22.8" hidden="1" x14ac:dyDescent="0.4">
      <c r="A23" s="57"/>
      <c r="B23" s="74"/>
      <c r="C23" s="74"/>
      <c r="D23" s="74"/>
      <c r="E23" s="57"/>
      <c r="F23" s="57"/>
      <c r="G23" s="57"/>
    </row>
  </sheetData>
  <mergeCells count="5">
    <mergeCell ref="A2:F3"/>
    <mergeCell ref="G4:H4"/>
    <mergeCell ref="C4:D4"/>
    <mergeCell ref="E4:F4"/>
    <mergeCell ref="I4:J4"/>
  </mergeCells>
  <phoneticPr fontId="0" type="noConversion"/>
  <printOptions horizontalCentered="1"/>
  <pageMargins left="0.25" right="0.25" top="0.75" bottom="0.75" header="0.3" footer="0.3"/>
  <pageSetup paperSize="9" scale="60" orientation="landscape" r:id="rId1"/>
  <headerFooter alignWithMargins="0"/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113"/>
  <sheetViews>
    <sheetView view="pageBreakPreview" zoomScale="66" zoomScaleSheetLayoutView="66" workbookViewId="0">
      <pane ySplit="2" topLeftCell="A3" activePane="bottomLeft" state="frozen"/>
      <selection activeCell="E21" sqref="E21"/>
      <selection pane="bottomLeft" activeCell="C3" sqref="C3"/>
    </sheetView>
  </sheetViews>
  <sheetFormatPr defaultRowHeight="15" x14ac:dyDescent="0.25"/>
  <cols>
    <col min="1" max="1" width="9.08984375" bestFit="1" customWidth="1"/>
    <col min="2" max="2" width="48.90625" customWidth="1"/>
    <col min="3" max="3" width="18.1796875" customWidth="1"/>
    <col min="4" max="4" width="16.54296875" customWidth="1"/>
    <col min="5" max="5" width="12.81640625" bestFit="1" customWidth="1"/>
    <col min="6" max="6" width="15" bestFit="1" customWidth="1"/>
    <col min="7" max="7" width="13.1796875" bestFit="1" customWidth="1"/>
    <col min="8" max="8" width="11.08984375" customWidth="1"/>
    <col min="9" max="9" width="14.6328125" bestFit="1" customWidth="1"/>
    <col min="10" max="10" width="12.81640625" bestFit="1" customWidth="1"/>
    <col min="11" max="12" width="13" bestFit="1" customWidth="1"/>
  </cols>
  <sheetData>
    <row r="1" spans="1:214" ht="17.399999999999999" x14ac:dyDescent="0.25">
      <c r="A1" s="98" t="s">
        <v>2</v>
      </c>
      <c r="B1" s="98" t="s">
        <v>4</v>
      </c>
      <c r="C1" s="99" t="s">
        <v>7</v>
      </c>
      <c r="D1" s="99" t="s">
        <v>9</v>
      </c>
      <c r="E1" s="100" t="s">
        <v>78</v>
      </c>
      <c r="F1" s="100" t="s">
        <v>79</v>
      </c>
      <c r="G1" s="100" t="s">
        <v>80</v>
      </c>
      <c r="H1" s="100" t="s">
        <v>81</v>
      </c>
      <c r="I1" s="100" t="s">
        <v>82</v>
      </c>
      <c r="J1" s="100" t="s">
        <v>83</v>
      </c>
      <c r="K1" s="100" t="s">
        <v>84</v>
      </c>
      <c r="L1" s="100" t="s">
        <v>85</v>
      </c>
    </row>
    <row r="2" spans="1:214" ht="17.399999999999999" x14ac:dyDescent="0.25">
      <c r="A2" s="98"/>
      <c r="B2" s="98"/>
      <c r="C2" s="99" t="s">
        <v>8</v>
      </c>
      <c r="D2" s="99" t="s">
        <v>8</v>
      </c>
      <c r="E2" s="99" t="s">
        <v>8</v>
      </c>
      <c r="F2" s="101" t="s">
        <v>86</v>
      </c>
      <c r="G2" s="101" t="s">
        <v>87</v>
      </c>
      <c r="H2" s="100"/>
      <c r="I2" s="100"/>
      <c r="J2" s="100"/>
      <c r="K2" s="100"/>
      <c r="L2" s="100"/>
    </row>
    <row r="3" spans="1:214" s="126" customFormat="1" ht="24.9" customHeight="1" x14ac:dyDescent="0.3">
      <c r="A3" s="201">
        <v>1</v>
      </c>
      <c r="B3" s="202" t="s">
        <v>232</v>
      </c>
      <c r="C3" s="230">
        <f>C42+C43+C44+C45+C46+C47+C48+C49+C50+C51+C55+C56+C57+C58+C59+C75</f>
        <v>17281692</v>
      </c>
      <c r="D3" s="230">
        <f>D42+D43+D44+D45+D46+D47+D48+D49+D50+D51+D55+D56+D57+D58+D59+D75</f>
        <v>4971920</v>
      </c>
      <c r="E3" s="230">
        <f>E42+E43+E44+E45+E46+E47+E48+E49+E50+E51+E55+E56+E57+E58+E59+E75</f>
        <v>270818</v>
      </c>
      <c r="F3" s="230">
        <f>F42+F43+F44+F45+F46+F47+F48+F49+F50+F51+F55+F56+F57+F58+F59+F75</f>
        <v>3820198</v>
      </c>
      <c r="G3" s="230">
        <f>G42+G43+G44+G45+G46+G47+G48+G49+G50+G51+G55+G56+G57+G58+G59+G75</f>
        <v>715220</v>
      </c>
      <c r="H3" s="44">
        <f>D3/C3*100</f>
        <v>28.769868135596909</v>
      </c>
      <c r="I3" s="45">
        <f>F3/D3*100</f>
        <v>76.835467988221851</v>
      </c>
      <c r="J3" s="45">
        <f>E3/D3*100</f>
        <v>5.4469500716021173</v>
      </c>
      <c r="K3" s="45">
        <f>G3/D3*100</f>
        <v>14.385187211379105</v>
      </c>
      <c r="L3" s="45">
        <f>L52</f>
        <v>23.121037225989376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</row>
    <row r="4" spans="1:214" s="126" customFormat="1" ht="24.9" customHeight="1" x14ac:dyDescent="0.3">
      <c r="A4" s="201">
        <v>2</v>
      </c>
      <c r="B4" s="202" t="s">
        <v>231</v>
      </c>
      <c r="C4" s="230">
        <f t="shared" ref="C4:G5" si="0">C53</f>
        <v>182900</v>
      </c>
      <c r="D4" s="230">
        <f t="shared" si="0"/>
        <v>139400</v>
      </c>
      <c r="E4" s="230">
        <f t="shared" si="0"/>
        <v>3800</v>
      </c>
      <c r="F4" s="230">
        <f t="shared" si="0"/>
        <v>120200</v>
      </c>
      <c r="G4" s="230">
        <f t="shared" si="0"/>
        <v>50865</v>
      </c>
      <c r="H4" s="44">
        <f t="shared" ref="H4:H18" si="1">D4/C4*100</f>
        <v>76.216511755057397</v>
      </c>
      <c r="I4" s="45">
        <f t="shared" ref="I4:I18" si="2">F4/D4*100</f>
        <v>86.226685796269734</v>
      </c>
      <c r="J4" s="45">
        <f t="shared" ref="J4:J18" si="3">E4/D4*100</f>
        <v>2.7259684361549499</v>
      </c>
      <c r="K4" s="45">
        <f t="shared" ref="K4:K18" si="4">G4/D4*100</f>
        <v>36.488522238163554</v>
      </c>
      <c r="L4" s="45">
        <f t="shared" ref="L4:L18" si="5">G4/F4*100</f>
        <v>42.316971713810311</v>
      </c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</row>
    <row r="5" spans="1:214" s="126" customFormat="1" ht="24.9" customHeight="1" x14ac:dyDescent="0.3">
      <c r="A5" s="201">
        <v>3</v>
      </c>
      <c r="B5" s="202" t="s">
        <v>257</v>
      </c>
      <c r="C5" s="230">
        <f t="shared" si="0"/>
        <v>116700</v>
      </c>
      <c r="D5" s="230">
        <f t="shared" si="0"/>
        <v>167330</v>
      </c>
      <c r="E5" s="230">
        <f t="shared" si="0"/>
        <v>0</v>
      </c>
      <c r="F5" s="230">
        <f t="shared" si="0"/>
        <v>122448</v>
      </c>
      <c r="G5" s="230">
        <f t="shared" si="0"/>
        <v>4337</v>
      </c>
      <c r="H5" s="44">
        <f t="shared" si="1"/>
        <v>143.3847472150814</v>
      </c>
      <c r="I5" s="45">
        <f t="shared" si="2"/>
        <v>73.177553337715892</v>
      </c>
      <c r="J5" s="45">
        <f t="shared" si="3"/>
        <v>0</v>
      </c>
      <c r="K5" s="45">
        <f t="shared" si="4"/>
        <v>2.591884300484073</v>
      </c>
      <c r="L5" s="45">
        <f t="shared" si="5"/>
        <v>3.5419116686266823</v>
      </c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</row>
    <row r="6" spans="1:214" s="126" customFormat="1" ht="24.9" customHeight="1" x14ac:dyDescent="0.3">
      <c r="A6" s="201">
        <v>4</v>
      </c>
      <c r="B6" s="202" t="s">
        <v>233</v>
      </c>
      <c r="C6" s="230">
        <f t="shared" ref="C6:G7" si="6">C60</f>
        <v>144949</v>
      </c>
      <c r="D6" s="230">
        <f t="shared" si="6"/>
        <v>125118</v>
      </c>
      <c r="E6" s="230">
        <f t="shared" si="6"/>
        <v>1660</v>
      </c>
      <c r="F6" s="230">
        <f t="shared" si="6"/>
        <v>105646</v>
      </c>
      <c r="G6" s="230">
        <f t="shared" si="6"/>
        <v>25870</v>
      </c>
      <c r="H6" s="44">
        <f t="shared" si="1"/>
        <v>86.318636209977313</v>
      </c>
      <c r="I6" s="45">
        <f t="shared" si="2"/>
        <v>84.437091385731861</v>
      </c>
      <c r="J6" s="45">
        <f t="shared" si="3"/>
        <v>1.326747550312505</v>
      </c>
      <c r="K6" s="45">
        <f t="shared" si="4"/>
        <v>20.676481401556931</v>
      </c>
      <c r="L6" s="45">
        <f t="shared" si="5"/>
        <v>24.487439183688924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</row>
    <row r="7" spans="1:214" s="126" customFormat="1" ht="24.9" customHeight="1" x14ac:dyDescent="0.3">
      <c r="A7" s="201">
        <v>5</v>
      </c>
      <c r="B7" s="202" t="s">
        <v>234</v>
      </c>
      <c r="C7" s="230">
        <f t="shared" si="6"/>
        <v>198908</v>
      </c>
      <c r="D7" s="230">
        <f t="shared" si="6"/>
        <v>97898</v>
      </c>
      <c r="E7" s="230">
        <f t="shared" si="6"/>
        <v>72267</v>
      </c>
      <c r="F7" s="230">
        <f t="shared" si="6"/>
        <v>94827</v>
      </c>
      <c r="G7" s="230">
        <f t="shared" si="6"/>
        <v>5725</v>
      </c>
      <c r="H7" s="44">
        <f t="shared" si="1"/>
        <v>49.217728799243872</v>
      </c>
      <c r="I7" s="45">
        <f t="shared" si="2"/>
        <v>96.863061553862181</v>
      </c>
      <c r="J7" s="45">
        <f t="shared" si="3"/>
        <v>73.818668409977732</v>
      </c>
      <c r="K7" s="45">
        <f t="shared" si="4"/>
        <v>5.8479233487915989</v>
      </c>
      <c r="L7" s="45">
        <f t="shared" si="5"/>
        <v>6.0373100488257565</v>
      </c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</row>
    <row r="8" spans="1:214" s="126" customFormat="1" ht="24.9" customHeight="1" x14ac:dyDescent="0.3">
      <c r="A8" s="201">
        <v>6</v>
      </c>
      <c r="B8" s="202" t="s">
        <v>92</v>
      </c>
      <c r="C8" s="230">
        <f>SUM(C62:C64)</f>
        <v>986965</v>
      </c>
      <c r="D8" s="230">
        <f>SUM(D62:D64)</f>
        <v>524574</v>
      </c>
      <c r="E8" s="230">
        <f>SUM(E62:E64)</f>
        <v>11242</v>
      </c>
      <c r="F8" s="230">
        <f>SUM(F62:F64)</f>
        <v>390125</v>
      </c>
      <c r="G8" s="230">
        <f>SUM(G62:G64)</f>
        <v>15968</v>
      </c>
      <c r="H8" s="44">
        <f t="shared" si="1"/>
        <v>53.150213026804394</v>
      </c>
      <c r="I8" s="45">
        <f t="shared" si="2"/>
        <v>74.369869646608493</v>
      </c>
      <c r="J8" s="45">
        <f t="shared" si="3"/>
        <v>2.1430722834147327</v>
      </c>
      <c r="K8" s="45">
        <f t="shared" si="4"/>
        <v>3.0439937930587484</v>
      </c>
      <c r="L8" s="45">
        <f t="shared" si="5"/>
        <v>4.093047100288369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</row>
    <row r="9" spans="1:214" s="126" customFormat="1" ht="24.9" customHeight="1" x14ac:dyDescent="0.3">
      <c r="A9" s="201">
        <v>7</v>
      </c>
      <c r="B9" s="202" t="s">
        <v>258</v>
      </c>
      <c r="C9" s="230">
        <f t="shared" ref="C9:G10" si="7">C65</f>
        <v>338616</v>
      </c>
      <c r="D9" s="230">
        <f t="shared" si="7"/>
        <v>528256</v>
      </c>
      <c r="E9" s="230">
        <f t="shared" si="7"/>
        <v>28333</v>
      </c>
      <c r="F9" s="230">
        <f t="shared" si="7"/>
        <v>354884</v>
      </c>
      <c r="G9" s="230">
        <f t="shared" si="7"/>
        <v>105166</v>
      </c>
      <c r="H9" s="44">
        <f t="shared" si="1"/>
        <v>156.00444160937462</v>
      </c>
      <c r="I9" s="45">
        <f t="shared" si="2"/>
        <v>67.180306518051864</v>
      </c>
      <c r="J9" s="45">
        <f t="shared" si="3"/>
        <v>5.3634980009692272</v>
      </c>
      <c r="K9" s="45">
        <f t="shared" si="4"/>
        <v>19.908150593651563</v>
      </c>
      <c r="L9" s="45">
        <f t="shared" si="5"/>
        <v>29.633908544763919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</row>
    <row r="10" spans="1:214" s="126" customFormat="1" ht="24.9" customHeight="1" x14ac:dyDescent="0.3">
      <c r="A10" s="201">
        <v>8</v>
      </c>
      <c r="B10" s="202" t="s">
        <v>235</v>
      </c>
      <c r="C10" s="230">
        <f t="shared" si="7"/>
        <v>279600</v>
      </c>
      <c r="D10" s="230">
        <f t="shared" si="7"/>
        <v>69500</v>
      </c>
      <c r="E10" s="230">
        <f t="shared" si="7"/>
        <v>400</v>
      </c>
      <c r="F10" s="230">
        <f t="shared" si="7"/>
        <v>56000</v>
      </c>
      <c r="G10" s="230">
        <f t="shared" si="7"/>
        <v>7300</v>
      </c>
      <c r="H10" s="44">
        <f t="shared" si="1"/>
        <v>24.856938483547925</v>
      </c>
      <c r="I10" s="45">
        <f t="shared" si="2"/>
        <v>80.57553956834532</v>
      </c>
      <c r="J10" s="45">
        <f t="shared" si="3"/>
        <v>0.57553956834532372</v>
      </c>
      <c r="K10" s="45">
        <f t="shared" si="4"/>
        <v>10.503597122302159</v>
      </c>
      <c r="L10" s="45">
        <f t="shared" si="5"/>
        <v>13.035714285714286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</row>
    <row r="11" spans="1:214" s="126" customFormat="1" ht="24.9" customHeight="1" x14ac:dyDescent="0.3">
      <c r="A11" s="201">
        <v>9</v>
      </c>
      <c r="B11" s="202" t="s">
        <v>236</v>
      </c>
      <c r="C11" s="230">
        <f t="shared" ref="C11:G12" si="8">C67</f>
        <v>272379</v>
      </c>
      <c r="D11" s="230">
        <f t="shared" si="8"/>
        <v>234278</v>
      </c>
      <c r="E11" s="230">
        <f t="shared" si="8"/>
        <v>0</v>
      </c>
      <c r="F11" s="230">
        <f t="shared" si="8"/>
        <v>178243</v>
      </c>
      <c r="G11" s="230">
        <f t="shared" si="8"/>
        <v>18084</v>
      </c>
      <c r="H11" s="44">
        <f t="shared" si="1"/>
        <v>86.011770364088264</v>
      </c>
      <c r="I11" s="45">
        <f t="shared" si="2"/>
        <v>76.081834401864455</v>
      </c>
      <c r="J11" s="45">
        <f t="shared" si="3"/>
        <v>0</v>
      </c>
      <c r="K11" s="45">
        <f t="shared" si="4"/>
        <v>7.7190346511409516</v>
      </c>
      <c r="L11" s="45">
        <f t="shared" si="5"/>
        <v>10.145699971387376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</row>
    <row r="12" spans="1:214" s="126" customFormat="1" ht="24.9" customHeight="1" x14ac:dyDescent="0.3">
      <c r="A12" s="201">
        <v>10</v>
      </c>
      <c r="B12" s="202" t="s">
        <v>170</v>
      </c>
      <c r="C12" s="230">
        <f t="shared" si="8"/>
        <v>159122</v>
      </c>
      <c r="D12" s="230">
        <f t="shared" si="8"/>
        <v>371986</v>
      </c>
      <c r="E12" s="230">
        <f t="shared" si="8"/>
        <v>767</v>
      </c>
      <c r="F12" s="230">
        <f t="shared" si="8"/>
        <v>337494</v>
      </c>
      <c r="G12" s="230">
        <f t="shared" si="8"/>
        <v>1789</v>
      </c>
      <c r="H12" s="44">
        <f t="shared" si="1"/>
        <v>233.77408529304557</v>
      </c>
      <c r="I12" s="45">
        <f t="shared" si="2"/>
        <v>90.727608028259127</v>
      </c>
      <c r="J12" s="45">
        <f t="shared" si="3"/>
        <v>0.20619055555854252</v>
      </c>
      <c r="K12" s="45">
        <f t="shared" si="4"/>
        <v>0.48093207808896038</v>
      </c>
      <c r="L12" s="45">
        <f t="shared" si="5"/>
        <v>0.5300834977807013</v>
      </c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</row>
    <row r="13" spans="1:214" s="126" customFormat="1" ht="24.9" customHeight="1" x14ac:dyDescent="0.3">
      <c r="A13" s="201">
        <v>11</v>
      </c>
      <c r="B13" s="202" t="s">
        <v>238</v>
      </c>
      <c r="C13" s="230">
        <f>C69</f>
        <v>582400</v>
      </c>
      <c r="D13" s="230">
        <f>D69</f>
        <v>280951</v>
      </c>
      <c r="E13" s="230">
        <f t="shared" ref="E13:G13" si="9">E69</f>
        <v>668</v>
      </c>
      <c r="F13" s="230">
        <f t="shared" si="9"/>
        <v>241051</v>
      </c>
      <c r="G13" s="230">
        <f t="shared" si="9"/>
        <v>40593</v>
      </c>
      <c r="H13" s="44">
        <f t="shared" si="1"/>
        <v>48.240212912087912</v>
      </c>
      <c r="I13" s="45">
        <f t="shared" si="2"/>
        <v>85.798235279461537</v>
      </c>
      <c r="J13" s="45">
        <f t="shared" si="3"/>
        <v>0.23776388053432804</v>
      </c>
      <c r="K13" s="45">
        <f t="shared" si="4"/>
        <v>14.448426949895177</v>
      </c>
      <c r="L13" s="45">
        <f t="shared" si="5"/>
        <v>16.840004812259647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</row>
    <row r="14" spans="1:214" s="126" customFormat="1" ht="24.9" customHeight="1" x14ac:dyDescent="0.3">
      <c r="A14" s="201">
        <v>12</v>
      </c>
      <c r="B14" s="202" t="s">
        <v>239</v>
      </c>
      <c r="C14" s="230">
        <f>C70</f>
        <v>190600</v>
      </c>
      <c r="D14" s="230">
        <f>D70</f>
        <v>390880</v>
      </c>
      <c r="E14" s="230">
        <f t="shared" ref="E14:G14" si="10">E70</f>
        <v>80</v>
      </c>
      <c r="F14" s="230">
        <f t="shared" si="10"/>
        <v>286480</v>
      </c>
      <c r="G14" s="230">
        <f t="shared" si="10"/>
        <v>52700</v>
      </c>
      <c r="H14" s="44">
        <f t="shared" si="1"/>
        <v>205.07869884575024</v>
      </c>
      <c r="I14" s="45">
        <f t="shared" si="2"/>
        <v>73.291035611952509</v>
      </c>
      <c r="J14" s="45">
        <f t="shared" si="3"/>
        <v>2.0466639377814164E-2</v>
      </c>
      <c r="K14" s="45">
        <f t="shared" si="4"/>
        <v>13.482398690135081</v>
      </c>
      <c r="L14" s="45">
        <f t="shared" si="5"/>
        <v>18.395699525272271</v>
      </c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</row>
    <row r="15" spans="1:214" s="126" customFormat="1" ht="24.9" customHeight="1" x14ac:dyDescent="0.3">
      <c r="A15" s="201">
        <v>13</v>
      </c>
      <c r="B15" s="202" t="s">
        <v>326</v>
      </c>
      <c r="C15" s="230">
        <f>C71</f>
        <v>16300</v>
      </c>
      <c r="D15" s="230">
        <f t="shared" ref="D15:G15" si="11">D71</f>
        <v>44400</v>
      </c>
      <c r="E15" s="230">
        <f t="shared" si="11"/>
        <v>0</v>
      </c>
      <c r="F15" s="230">
        <f t="shared" si="11"/>
        <v>40965</v>
      </c>
      <c r="G15" s="230">
        <f t="shared" si="11"/>
        <v>13048</v>
      </c>
      <c r="H15" s="44">
        <f t="shared" si="1"/>
        <v>272.39263803680979</v>
      </c>
      <c r="I15" s="45">
        <f t="shared" si="2"/>
        <v>92.263513513513516</v>
      </c>
      <c r="J15" s="45">
        <f t="shared" si="3"/>
        <v>0</v>
      </c>
      <c r="K15" s="45">
        <f t="shared" si="4"/>
        <v>29.387387387387388</v>
      </c>
      <c r="L15" s="45">
        <f t="shared" si="5"/>
        <v>31.851580617600391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</row>
    <row r="16" spans="1:214" s="126" customFormat="1" ht="24.9" customHeight="1" x14ac:dyDescent="0.3">
      <c r="A16" s="201">
        <v>14</v>
      </c>
      <c r="B16" s="202" t="s">
        <v>240</v>
      </c>
      <c r="C16" s="230">
        <f>C72</f>
        <v>477900</v>
      </c>
      <c r="D16" s="230">
        <f>D72</f>
        <v>125000</v>
      </c>
      <c r="E16" s="230">
        <f t="shared" ref="E16:G16" si="12">E72</f>
        <v>13500</v>
      </c>
      <c r="F16" s="230">
        <f t="shared" si="12"/>
        <v>89650</v>
      </c>
      <c r="G16" s="230">
        <f t="shared" si="12"/>
        <v>24912</v>
      </c>
      <c r="H16" s="44">
        <f t="shared" si="1"/>
        <v>26.156099602427286</v>
      </c>
      <c r="I16" s="45">
        <f t="shared" si="2"/>
        <v>71.72</v>
      </c>
      <c r="J16" s="45">
        <f t="shared" si="3"/>
        <v>10.8</v>
      </c>
      <c r="K16" s="45">
        <f t="shared" si="4"/>
        <v>19.929600000000001</v>
      </c>
      <c r="L16" s="45">
        <f t="shared" si="5"/>
        <v>27.788064696040156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</row>
    <row r="17" spans="1:214" s="126" customFormat="1" ht="24.9" customHeight="1" x14ac:dyDescent="0.3">
      <c r="A17" s="201">
        <v>15</v>
      </c>
      <c r="B17" s="202" t="s">
        <v>241</v>
      </c>
      <c r="C17" s="230">
        <f>C73</f>
        <v>38400</v>
      </c>
      <c r="D17" s="230">
        <f>D73</f>
        <v>115100</v>
      </c>
      <c r="E17" s="230">
        <f t="shared" ref="E17:F17" si="13">E73</f>
        <v>0</v>
      </c>
      <c r="F17" s="230">
        <f t="shared" si="13"/>
        <v>115100</v>
      </c>
      <c r="G17" s="230">
        <f>G73</f>
        <v>21400</v>
      </c>
      <c r="H17" s="44">
        <f t="shared" si="1"/>
        <v>299.73958333333337</v>
      </c>
      <c r="I17" s="45">
        <f t="shared" si="2"/>
        <v>100</v>
      </c>
      <c r="J17" s="45">
        <f t="shared" si="3"/>
        <v>0</v>
      </c>
      <c r="K17" s="45">
        <f t="shared" si="4"/>
        <v>18.592528236316248</v>
      </c>
      <c r="L17" s="45">
        <f t="shared" si="5"/>
        <v>18.592528236316248</v>
      </c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</row>
    <row r="18" spans="1:214" s="126" customFormat="1" ht="24.9" customHeight="1" x14ac:dyDescent="0.3">
      <c r="A18" s="201">
        <v>16</v>
      </c>
      <c r="B18" s="202" t="s">
        <v>242</v>
      </c>
      <c r="C18" s="230">
        <f>C74</f>
        <v>142265</v>
      </c>
      <c r="D18" s="230">
        <f>D74</f>
        <v>83072</v>
      </c>
      <c r="E18" s="230">
        <f t="shared" ref="E18:G18" si="14">E74</f>
        <v>15360</v>
      </c>
      <c r="F18" s="230">
        <f t="shared" si="14"/>
        <v>71472</v>
      </c>
      <c r="G18" s="230">
        <f t="shared" si="14"/>
        <v>16738</v>
      </c>
      <c r="H18" s="44">
        <f t="shared" si="1"/>
        <v>58.39243664991389</v>
      </c>
      <c r="I18" s="45">
        <f t="shared" si="2"/>
        <v>86.036209553158699</v>
      </c>
      <c r="J18" s="45">
        <f t="shared" si="3"/>
        <v>18.489984591679505</v>
      </c>
      <c r="K18" s="45">
        <f t="shared" si="4"/>
        <v>20.14878659476117</v>
      </c>
      <c r="L18" s="45">
        <f t="shared" si="5"/>
        <v>23.418961271546898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</row>
    <row r="19" spans="1:214" s="126" customFormat="1" ht="24.9" customHeight="1" x14ac:dyDescent="0.3">
      <c r="A19" s="201"/>
      <c r="B19" s="203" t="s">
        <v>259</v>
      </c>
      <c r="C19" s="230">
        <f>SUM(C3:C18)</f>
        <v>21409696</v>
      </c>
      <c r="D19" s="203">
        <f>SUM(D3:D18)</f>
        <v>8269663</v>
      </c>
      <c r="E19" s="232">
        <f>SUM(E3:E18)</f>
        <v>418895</v>
      </c>
      <c r="F19" s="203">
        <f>SUM(F3:F18)</f>
        <v>6424783</v>
      </c>
      <c r="G19" s="203">
        <f>SUM(G3:G18)</f>
        <v>1119715</v>
      </c>
      <c r="H19" s="44">
        <f t="shared" ref="H19" si="15">D19/C19*100</f>
        <v>38.625784317535384</v>
      </c>
      <c r="I19" s="45">
        <f t="shared" ref="I19" si="16">F19/D19*100</f>
        <v>77.690989342612866</v>
      </c>
      <c r="J19" s="45">
        <f t="shared" ref="J19" si="17">E19/D19*100</f>
        <v>5.0654422072580223</v>
      </c>
      <c r="K19" s="45">
        <f t="shared" ref="K19" si="18">G19/D19*100</f>
        <v>13.540031800570349</v>
      </c>
      <c r="L19" s="45">
        <f t="shared" ref="L19" si="19">G19/F19*100</f>
        <v>17.428059437960783</v>
      </c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</row>
    <row r="20" spans="1:214" s="126" customFormat="1" ht="24.9" customHeight="1" x14ac:dyDescent="0.25">
      <c r="A20" s="201"/>
      <c r="B20" s="202"/>
      <c r="C20" s="230"/>
      <c r="D20" s="203"/>
      <c r="E20" s="232"/>
      <c r="F20" s="203"/>
      <c r="G20" s="203"/>
      <c r="H20" s="203"/>
      <c r="I20" s="203"/>
      <c r="J20" s="203"/>
      <c r="K20" s="203"/>
      <c r="L20" s="203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</row>
    <row r="21" spans="1:214" s="126" customFormat="1" ht="24.9" customHeight="1" x14ac:dyDescent="0.3">
      <c r="A21" s="201">
        <v>17</v>
      </c>
      <c r="B21" s="203" t="s">
        <v>260</v>
      </c>
      <c r="C21" s="230">
        <f>C77</f>
        <v>2909091</v>
      </c>
      <c r="D21" s="230">
        <f t="shared" ref="D21:G21" si="20">D77</f>
        <v>2007725</v>
      </c>
      <c r="E21" s="230">
        <f t="shared" si="20"/>
        <v>9651</v>
      </c>
      <c r="F21" s="230">
        <f t="shared" si="20"/>
        <v>1413338</v>
      </c>
      <c r="G21" s="230">
        <f t="shared" si="20"/>
        <v>442534</v>
      </c>
      <c r="H21" s="44">
        <f t="shared" ref="H21" si="21">D21/C21*100</f>
        <v>69.015544718264238</v>
      </c>
      <c r="I21" s="45">
        <f t="shared" ref="I21" si="22">F21/D21*100</f>
        <v>70.394999315145256</v>
      </c>
      <c r="J21" s="45">
        <f t="shared" ref="J21" si="23">E21/D21*100</f>
        <v>0.48069332204360654</v>
      </c>
      <c r="K21" s="45">
        <f t="shared" ref="K21" si="24">G21/D21*100</f>
        <v>22.041564457283741</v>
      </c>
      <c r="L21" s="45">
        <f t="shared" ref="L21" si="25">G21/F21*100</f>
        <v>31.311264538277467</v>
      </c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</row>
    <row r="22" spans="1:214" s="126" customFormat="1" ht="24.9" customHeight="1" x14ac:dyDescent="0.25">
      <c r="A22" s="201"/>
      <c r="B22" s="202"/>
      <c r="C22" s="230"/>
      <c r="D22" s="203"/>
      <c r="E22" s="232"/>
      <c r="F22" s="203"/>
      <c r="G22" s="204"/>
      <c r="H22" s="204"/>
      <c r="I22" s="203"/>
      <c r="J22" s="203"/>
      <c r="K22" s="203"/>
      <c r="L22" s="203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</row>
    <row r="23" spans="1:214" s="126" customFormat="1" ht="24.9" customHeight="1" x14ac:dyDescent="0.3">
      <c r="A23" s="201">
        <v>18</v>
      </c>
      <c r="B23" s="202" t="s">
        <v>244</v>
      </c>
      <c r="C23" s="230">
        <f>C80</f>
        <v>65816</v>
      </c>
      <c r="D23" s="230">
        <f t="shared" ref="D23:G24" si="26">D80</f>
        <v>120380</v>
      </c>
      <c r="E23" s="230">
        <f t="shared" si="26"/>
        <v>0</v>
      </c>
      <c r="F23" s="230">
        <f t="shared" si="26"/>
        <v>17091</v>
      </c>
      <c r="G23" s="230">
        <f t="shared" si="26"/>
        <v>0</v>
      </c>
      <c r="H23" s="44">
        <f t="shared" ref="H23:H37" si="27">D23/C23*100</f>
        <v>182.90385316640331</v>
      </c>
      <c r="I23" s="45">
        <f t="shared" ref="I23:I37" si="28">F23/D23*100</f>
        <v>14.19754111978734</v>
      </c>
      <c r="J23" s="45">
        <f t="shared" ref="J23:J37" si="29">E23/D23*100</f>
        <v>0</v>
      </c>
      <c r="K23" s="45">
        <f t="shared" ref="K23:K37" si="30">G23/D23*100</f>
        <v>0</v>
      </c>
      <c r="L23" s="45">
        <f t="shared" ref="L23:L37" si="31">G23/F23*100</f>
        <v>0</v>
      </c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</row>
    <row r="24" spans="1:214" s="126" customFormat="1" ht="24.9" customHeight="1" x14ac:dyDescent="0.3">
      <c r="A24" s="201">
        <v>19</v>
      </c>
      <c r="B24" s="202" t="s">
        <v>254</v>
      </c>
      <c r="C24" s="230">
        <f>C81</f>
        <v>2127767</v>
      </c>
      <c r="D24" s="230">
        <f t="shared" si="26"/>
        <v>151264</v>
      </c>
      <c r="E24" s="230">
        <f t="shared" si="26"/>
        <v>22473</v>
      </c>
      <c r="F24" s="230">
        <f t="shared" si="26"/>
        <v>128111</v>
      </c>
      <c r="G24" s="230">
        <f t="shared" si="26"/>
        <v>42382</v>
      </c>
      <c r="H24" s="44">
        <f t="shared" ref="H24" si="32">D24/C24*100</f>
        <v>7.1090490641127531</v>
      </c>
      <c r="I24" s="45">
        <f t="shared" ref="I24" si="33">F24/D24*100</f>
        <v>84.693648191241806</v>
      </c>
      <c r="J24" s="45">
        <f t="shared" ref="J24" si="34">E24/D24*100</f>
        <v>14.856806642690925</v>
      </c>
      <c r="K24" s="45">
        <f t="shared" ref="K24" si="35">G24/D24*100</f>
        <v>28.018563570975246</v>
      </c>
      <c r="L24" s="45">
        <f t="shared" ref="L24" si="36">G24/F24*100</f>
        <v>33.082248987206405</v>
      </c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</row>
    <row r="25" spans="1:214" s="126" customFormat="1" ht="24.9" customHeight="1" x14ac:dyDescent="0.3">
      <c r="A25" s="201">
        <v>20</v>
      </c>
      <c r="B25" s="202" t="s">
        <v>245</v>
      </c>
      <c r="C25" s="230">
        <f>C83</f>
        <v>97600</v>
      </c>
      <c r="D25" s="230">
        <f>D83</f>
        <v>151600</v>
      </c>
      <c r="E25" s="230">
        <f>E83</f>
        <v>9905</v>
      </c>
      <c r="F25" s="230">
        <f>F83</f>
        <v>90950</v>
      </c>
      <c r="G25" s="230">
        <f>G83</f>
        <v>2100</v>
      </c>
      <c r="H25" s="44">
        <f t="shared" si="27"/>
        <v>155.32786885245901</v>
      </c>
      <c r="I25" s="45">
        <f t="shared" si="28"/>
        <v>59.993403693931398</v>
      </c>
      <c r="J25" s="45">
        <f t="shared" si="29"/>
        <v>6.5336411609498688</v>
      </c>
      <c r="K25" s="45">
        <f t="shared" si="30"/>
        <v>1.3852242744063323</v>
      </c>
      <c r="L25" s="45">
        <f t="shared" si="31"/>
        <v>2.3089609675645959</v>
      </c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</row>
    <row r="26" spans="1:214" s="126" customFormat="1" ht="24.9" customHeight="1" x14ac:dyDescent="0.3">
      <c r="A26" s="201">
        <v>21</v>
      </c>
      <c r="B26" s="202" t="s">
        <v>246</v>
      </c>
      <c r="C26" s="230">
        <f>C88</f>
        <v>229700</v>
      </c>
      <c r="D26" s="230">
        <f>D88</f>
        <v>435400</v>
      </c>
      <c r="E26" s="230">
        <f>E88</f>
        <v>1600</v>
      </c>
      <c r="F26" s="230">
        <f>F88</f>
        <v>369300</v>
      </c>
      <c r="G26" s="230">
        <f>G88</f>
        <v>4500</v>
      </c>
      <c r="H26" s="44">
        <f t="shared" si="27"/>
        <v>189.5515890291685</v>
      </c>
      <c r="I26" s="45">
        <f t="shared" si="28"/>
        <v>84.818557648139631</v>
      </c>
      <c r="J26" s="45">
        <f t="shared" si="29"/>
        <v>0.36747818098300411</v>
      </c>
      <c r="K26" s="45">
        <f t="shared" si="30"/>
        <v>1.033532384014699</v>
      </c>
      <c r="L26" s="45">
        <f t="shared" si="31"/>
        <v>1.2185215272136474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</row>
    <row r="27" spans="1:214" s="126" customFormat="1" ht="24.9" customHeight="1" x14ac:dyDescent="0.3">
      <c r="A27" s="201">
        <v>22</v>
      </c>
      <c r="B27" s="202" t="s">
        <v>248</v>
      </c>
      <c r="C27" s="230">
        <f>C82</f>
        <v>675558</v>
      </c>
      <c r="D27" s="230">
        <f>D82</f>
        <v>401569</v>
      </c>
      <c r="E27" s="230">
        <f>E82</f>
        <v>1069</v>
      </c>
      <c r="F27" s="230">
        <f>F82</f>
        <v>298143</v>
      </c>
      <c r="G27" s="230">
        <f>G82</f>
        <v>42088</v>
      </c>
      <c r="H27" s="44">
        <f t="shared" si="27"/>
        <v>59.442564517036288</v>
      </c>
      <c r="I27" s="45">
        <f t="shared" si="28"/>
        <v>74.244525847363718</v>
      </c>
      <c r="J27" s="45">
        <f t="shared" si="29"/>
        <v>0.26620580771922137</v>
      </c>
      <c r="K27" s="45">
        <f t="shared" si="30"/>
        <v>10.48088871401926</v>
      </c>
      <c r="L27" s="45">
        <f t="shared" si="31"/>
        <v>14.116715804161089</v>
      </c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</row>
    <row r="28" spans="1:214" s="126" customFormat="1" ht="24.9" customHeight="1" x14ac:dyDescent="0.3">
      <c r="A28" s="201">
        <v>23</v>
      </c>
      <c r="B28" s="202" t="s">
        <v>390</v>
      </c>
      <c r="C28" s="230">
        <f>C89</f>
        <v>211300</v>
      </c>
      <c r="D28" s="230">
        <f>D89</f>
        <v>53800</v>
      </c>
      <c r="E28" s="230">
        <f>E89</f>
        <v>1600</v>
      </c>
      <c r="F28" s="230">
        <f>F89</f>
        <v>24400</v>
      </c>
      <c r="G28" s="230">
        <f>G89</f>
        <v>5810</v>
      </c>
      <c r="H28" s="44">
        <f t="shared" si="27"/>
        <v>25.461429247515383</v>
      </c>
      <c r="I28" s="45">
        <f t="shared" si="28"/>
        <v>45.353159851301115</v>
      </c>
      <c r="J28" s="45">
        <f t="shared" si="29"/>
        <v>2.9739776951672861</v>
      </c>
      <c r="K28" s="45">
        <f t="shared" si="30"/>
        <v>10.799256505576208</v>
      </c>
      <c r="L28" s="45">
        <f t="shared" si="31"/>
        <v>23.811475409836067</v>
      </c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</row>
    <row r="29" spans="1:214" s="126" customFormat="1" ht="24.9" customHeight="1" x14ac:dyDescent="0.3">
      <c r="A29" s="201">
        <v>24</v>
      </c>
      <c r="B29" s="202" t="s">
        <v>250</v>
      </c>
      <c r="C29" s="230">
        <f>C78</f>
        <v>1116700</v>
      </c>
      <c r="D29" s="230">
        <f>D78</f>
        <v>267500</v>
      </c>
      <c r="E29" s="230">
        <f>E78</f>
        <v>12300</v>
      </c>
      <c r="F29" s="230">
        <f>F78</f>
        <v>211733</v>
      </c>
      <c r="G29" s="230">
        <f>G78</f>
        <v>0</v>
      </c>
      <c r="H29" s="44">
        <f t="shared" si="27"/>
        <v>23.954508820632221</v>
      </c>
      <c r="I29" s="45">
        <f t="shared" si="28"/>
        <v>79.152523364485987</v>
      </c>
      <c r="J29" s="45">
        <f t="shared" si="29"/>
        <v>4.5981308411214954</v>
      </c>
      <c r="K29" s="45">
        <f t="shared" si="30"/>
        <v>0</v>
      </c>
      <c r="L29" s="45">
        <f t="shared" si="31"/>
        <v>0</v>
      </c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</row>
    <row r="30" spans="1:214" s="126" customFormat="1" ht="24.9" customHeight="1" x14ac:dyDescent="0.3">
      <c r="A30" s="201">
        <v>25</v>
      </c>
      <c r="B30" s="202" t="s">
        <v>251</v>
      </c>
      <c r="C30" s="230">
        <f t="shared" ref="C30:G31" si="37">C85</f>
        <v>2859722</v>
      </c>
      <c r="D30" s="230">
        <f t="shared" si="37"/>
        <v>3520621</v>
      </c>
      <c r="E30" s="230">
        <f t="shared" si="37"/>
        <v>20083</v>
      </c>
      <c r="F30" s="230">
        <f t="shared" si="37"/>
        <v>1752488</v>
      </c>
      <c r="G30" s="230">
        <f t="shared" si="37"/>
        <v>65201</v>
      </c>
      <c r="H30" s="44">
        <f t="shared" si="27"/>
        <v>123.11060305861898</v>
      </c>
      <c r="I30" s="45">
        <f t="shared" si="28"/>
        <v>49.77780908538579</v>
      </c>
      <c r="J30" s="45">
        <f t="shared" si="29"/>
        <v>0.57043913559568049</v>
      </c>
      <c r="K30" s="45">
        <f t="shared" si="30"/>
        <v>1.8519744101963831</v>
      </c>
      <c r="L30" s="45">
        <f t="shared" si="31"/>
        <v>3.7204819662103246</v>
      </c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</row>
    <row r="31" spans="1:214" s="126" customFormat="1" ht="24.9" customHeight="1" x14ac:dyDescent="0.3">
      <c r="A31" s="201">
        <v>26</v>
      </c>
      <c r="B31" s="202" t="s">
        <v>252</v>
      </c>
      <c r="C31" s="230">
        <f t="shared" si="37"/>
        <v>182187</v>
      </c>
      <c r="D31" s="230">
        <f t="shared" si="37"/>
        <v>372460</v>
      </c>
      <c r="E31" s="230">
        <f t="shared" si="37"/>
        <v>45</v>
      </c>
      <c r="F31" s="230">
        <f t="shared" si="37"/>
        <v>2780</v>
      </c>
      <c r="G31" s="230">
        <f t="shared" si="37"/>
        <v>2623</v>
      </c>
      <c r="H31" s="44">
        <f t="shared" si="27"/>
        <v>204.4382969147085</v>
      </c>
      <c r="I31" s="45">
        <f t="shared" si="28"/>
        <v>0.7463888739730441</v>
      </c>
      <c r="J31" s="45">
        <f t="shared" si="29"/>
        <v>1.2081834290930569E-2</v>
      </c>
      <c r="K31" s="45">
        <f t="shared" si="30"/>
        <v>0.70423669655801968</v>
      </c>
      <c r="L31" s="45">
        <f t="shared" si="31"/>
        <v>94.352517985611513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</row>
    <row r="32" spans="1:214" s="126" customFormat="1" ht="24.9" customHeight="1" x14ac:dyDescent="0.3">
      <c r="A32" s="201">
        <v>27</v>
      </c>
      <c r="B32" s="202" t="s">
        <v>253</v>
      </c>
      <c r="C32" s="230">
        <f>C84</f>
        <v>5306688</v>
      </c>
      <c r="D32" s="230">
        <f>D84</f>
        <v>6061305</v>
      </c>
      <c r="E32" s="230">
        <f>E84</f>
        <v>58981</v>
      </c>
      <c r="F32" s="230">
        <f>F84</f>
        <v>1277772</v>
      </c>
      <c r="G32" s="230">
        <f>G84</f>
        <v>45600</v>
      </c>
      <c r="H32" s="44">
        <f t="shared" si="27"/>
        <v>114.22011243170883</v>
      </c>
      <c r="I32" s="45">
        <f t="shared" si="28"/>
        <v>21.080806855949337</v>
      </c>
      <c r="J32" s="45">
        <f t="shared" si="29"/>
        <v>0.97307428020863496</v>
      </c>
      <c r="K32" s="45">
        <f t="shared" si="30"/>
        <v>0.75231323947565742</v>
      </c>
      <c r="L32" s="45">
        <f t="shared" si="31"/>
        <v>3.5687117889576543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</row>
    <row r="33" spans="1:214" s="126" customFormat="1" ht="24.9" customHeight="1" x14ac:dyDescent="0.3">
      <c r="A33" s="201">
        <v>28</v>
      </c>
      <c r="B33" s="202" t="s">
        <v>255</v>
      </c>
      <c r="C33" s="230">
        <f>C87</f>
        <v>909227</v>
      </c>
      <c r="D33" s="230">
        <f>D87</f>
        <v>314610</v>
      </c>
      <c r="E33" s="230">
        <f>E87</f>
        <v>0</v>
      </c>
      <c r="F33" s="230">
        <f>F87</f>
        <v>155944</v>
      </c>
      <c r="G33" s="230">
        <f>G87</f>
        <v>0</v>
      </c>
      <c r="H33" s="44">
        <f>D33/C33*100</f>
        <v>34.601920092562146</v>
      </c>
      <c r="I33" s="45">
        <f t="shared" si="28"/>
        <v>49.567400909062016</v>
      </c>
      <c r="J33" s="45">
        <f t="shared" si="29"/>
        <v>0</v>
      </c>
      <c r="K33" s="45">
        <f t="shared" si="30"/>
        <v>0</v>
      </c>
      <c r="L33" s="45">
        <f t="shared" si="31"/>
        <v>0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</row>
    <row r="34" spans="1:214" s="126" customFormat="1" ht="24.9" customHeight="1" x14ac:dyDescent="0.3">
      <c r="A34" s="201">
        <v>29</v>
      </c>
      <c r="B34" s="202" t="s">
        <v>310</v>
      </c>
      <c r="C34" s="230">
        <f>C90</f>
        <v>61646</v>
      </c>
      <c r="D34" s="230">
        <f t="shared" ref="D34:G34" si="38">D90</f>
        <v>127843</v>
      </c>
      <c r="E34" s="230">
        <f t="shared" si="38"/>
        <v>24697</v>
      </c>
      <c r="F34" s="230">
        <f t="shared" si="38"/>
        <v>109898</v>
      </c>
      <c r="G34" s="230">
        <f t="shared" si="38"/>
        <v>107861</v>
      </c>
      <c r="H34" s="44">
        <f t="shared" ref="H34" si="39">D34/C34*100</f>
        <v>207.38247412646399</v>
      </c>
      <c r="I34" s="45">
        <f t="shared" ref="I34" si="40">F34/D34*100</f>
        <v>85.963251801037217</v>
      </c>
      <c r="J34" s="45">
        <f t="shared" ref="J34" si="41">E34/D34*100</f>
        <v>19.318226261899358</v>
      </c>
      <c r="K34" s="45">
        <f t="shared" ref="K34" si="42">G34/D34*100</f>
        <v>84.369891194668455</v>
      </c>
      <c r="L34" s="45">
        <f t="shared" ref="L34" si="43">G34/F34*100</f>
        <v>98.146463083950579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</row>
    <row r="35" spans="1:214" s="126" customFormat="1" ht="24.9" customHeight="1" x14ac:dyDescent="0.3">
      <c r="A35" s="201">
        <v>30</v>
      </c>
      <c r="B35" s="202" t="s">
        <v>256</v>
      </c>
      <c r="C35" s="230">
        <f>C91</f>
        <v>1661100</v>
      </c>
      <c r="D35" s="230">
        <f>D91</f>
        <v>2314600</v>
      </c>
      <c r="E35" s="230">
        <f>E91</f>
        <v>0</v>
      </c>
      <c r="F35" s="230">
        <f>F91</f>
        <v>1270600</v>
      </c>
      <c r="G35" s="230">
        <f>G91</f>
        <v>154200</v>
      </c>
      <c r="H35" s="44">
        <f t="shared" si="27"/>
        <v>139.34140027692493</v>
      </c>
      <c r="I35" s="45">
        <f t="shared" si="28"/>
        <v>54.895014257323083</v>
      </c>
      <c r="J35" s="45">
        <f t="shared" si="29"/>
        <v>0</v>
      </c>
      <c r="K35" s="45">
        <f t="shared" si="30"/>
        <v>6.6620582390045797</v>
      </c>
      <c r="L35" s="45">
        <f t="shared" si="31"/>
        <v>12.135998740752401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</row>
    <row r="36" spans="1:214" s="126" customFormat="1" ht="24.9" customHeight="1" x14ac:dyDescent="0.3">
      <c r="A36" s="201"/>
      <c r="B36" s="203" t="s">
        <v>261</v>
      </c>
      <c r="C36" s="230">
        <f>SUM(C23:C35)</f>
        <v>15505011</v>
      </c>
      <c r="D36" s="203">
        <f>SUM(D23:D35)</f>
        <v>14292952</v>
      </c>
      <c r="E36" s="232">
        <f>SUM(E23:E35)</f>
        <v>152753</v>
      </c>
      <c r="F36" s="203">
        <f>SUM(F23:F35)</f>
        <v>5709210</v>
      </c>
      <c r="G36" s="203">
        <f>SUM(G23:G35)</f>
        <v>472365</v>
      </c>
      <c r="H36" s="44">
        <f t="shared" si="27"/>
        <v>92.182791743907828</v>
      </c>
      <c r="I36" s="45">
        <f t="shared" si="28"/>
        <v>39.944232653968193</v>
      </c>
      <c r="J36" s="45">
        <f t="shared" si="29"/>
        <v>1.0687295388664289</v>
      </c>
      <c r="K36" s="45">
        <f t="shared" si="30"/>
        <v>3.3048806152850716</v>
      </c>
      <c r="L36" s="45">
        <f t="shared" si="31"/>
        <v>8.2737366465763209</v>
      </c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</row>
    <row r="37" spans="1:214" s="126" customFormat="1" ht="24.9" customHeight="1" x14ac:dyDescent="0.3">
      <c r="A37" s="201"/>
      <c r="B37" s="201" t="s">
        <v>157</v>
      </c>
      <c r="C37" s="230">
        <f>C19+C21+C36</f>
        <v>39823798</v>
      </c>
      <c r="D37" s="230">
        <f>D19+D21+D36</f>
        <v>24570340</v>
      </c>
      <c r="E37" s="230">
        <f>E19+E21+E36</f>
        <v>581299</v>
      </c>
      <c r="F37" s="230">
        <f>F19+F21+F36</f>
        <v>13547331</v>
      </c>
      <c r="G37" s="230">
        <f>G19+G21+G36</f>
        <v>2034614</v>
      </c>
      <c r="H37" s="44">
        <f t="shared" si="27"/>
        <v>61.697631150097742</v>
      </c>
      <c r="I37" s="45">
        <f t="shared" si="28"/>
        <v>55.136929322101359</v>
      </c>
      <c r="J37" s="45">
        <f t="shared" si="29"/>
        <v>2.3658565571335193</v>
      </c>
      <c r="K37" s="45">
        <f t="shared" si="30"/>
        <v>8.2807726714404435</v>
      </c>
      <c r="L37" s="45">
        <f t="shared" si="31"/>
        <v>15.018559744351121</v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</row>
    <row r="38" spans="1:214" ht="17.399999999999999" hidden="1" x14ac:dyDescent="0.25">
      <c r="A38" s="236"/>
      <c r="B38" s="236"/>
      <c r="C38" s="237"/>
      <c r="D38" s="237"/>
      <c r="E38" s="237"/>
      <c r="F38" s="238"/>
      <c r="G38" s="101"/>
      <c r="H38" s="100"/>
      <c r="I38" s="100"/>
      <c r="J38" s="100"/>
      <c r="K38" s="100"/>
      <c r="L38" s="100"/>
    </row>
    <row r="39" spans="1:214" ht="17.399999999999999" hidden="1" x14ac:dyDescent="0.25">
      <c r="A39" s="236"/>
      <c r="B39" s="236"/>
      <c r="C39" s="237"/>
      <c r="D39" s="237"/>
      <c r="E39" s="237"/>
      <c r="F39" s="238"/>
      <c r="G39" s="101"/>
      <c r="H39" s="100"/>
      <c r="I39" s="100"/>
      <c r="J39" s="100"/>
      <c r="K39" s="100"/>
      <c r="L39" s="100"/>
    </row>
    <row r="40" spans="1:214" ht="17.399999999999999" hidden="1" x14ac:dyDescent="0.25">
      <c r="A40" s="98" t="s">
        <v>2</v>
      </c>
      <c r="B40" s="98" t="s">
        <v>4</v>
      </c>
      <c r="C40" s="99" t="s">
        <v>7</v>
      </c>
      <c r="D40" s="99" t="s">
        <v>9</v>
      </c>
      <c r="E40" s="100" t="s">
        <v>78</v>
      </c>
      <c r="F40" s="100" t="s">
        <v>79</v>
      </c>
      <c r="G40" s="100" t="s">
        <v>80</v>
      </c>
      <c r="H40" s="100" t="s">
        <v>81</v>
      </c>
      <c r="I40" s="100" t="s">
        <v>82</v>
      </c>
      <c r="J40" s="100" t="s">
        <v>83</v>
      </c>
      <c r="K40" s="100" t="s">
        <v>84</v>
      </c>
      <c r="L40" s="100" t="s">
        <v>85</v>
      </c>
    </row>
    <row r="41" spans="1:214" ht="17.399999999999999" hidden="1" x14ac:dyDescent="0.25">
      <c r="A41" s="98"/>
      <c r="B41" s="98"/>
      <c r="C41" s="99" t="s">
        <v>8</v>
      </c>
      <c r="D41" s="99" t="s">
        <v>8</v>
      </c>
      <c r="E41" s="99" t="s">
        <v>8</v>
      </c>
      <c r="F41" s="101" t="s">
        <v>86</v>
      </c>
      <c r="G41" s="101" t="s">
        <v>87</v>
      </c>
      <c r="H41" s="100"/>
      <c r="I41" s="100"/>
      <c r="J41" s="100"/>
      <c r="K41" s="100"/>
      <c r="L41" s="100"/>
    </row>
    <row r="42" spans="1:214" s="46" customFormat="1" ht="24.6" hidden="1" x14ac:dyDescent="0.4">
      <c r="A42" s="272">
        <v>1</v>
      </c>
      <c r="B42" s="782" t="s">
        <v>372</v>
      </c>
      <c r="C42" s="32">
        <f>'1'!C48</f>
        <v>0</v>
      </c>
      <c r="D42" s="32">
        <f>'1'!D48</f>
        <v>0</v>
      </c>
      <c r="E42" s="32">
        <f>'1'!F48</f>
        <v>0</v>
      </c>
      <c r="F42" s="32">
        <f>'1'!N48</f>
        <v>0</v>
      </c>
      <c r="G42" s="37">
        <f>'4'!D48</f>
        <v>0</v>
      </c>
      <c r="H42" s="44" t="e">
        <f>D42/C42*100</f>
        <v>#DIV/0!</v>
      </c>
      <c r="I42" s="45" t="e">
        <f>F42/D42*100</f>
        <v>#DIV/0!</v>
      </c>
      <c r="J42" s="45" t="e">
        <f>E42/D42*100</f>
        <v>#DIV/0!</v>
      </c>
      <c r="K42" s="45" t="e">
        <f>G42/D42*100</f>
        <v>#DIV/0!</v>
      </c>
      <c r="L42" s="45" t="e">
        <f>G42/F42*100</f>
        <v>#DIV/0!</v>
      </c>
    </row>
    <row r="43" spans="1:214" s="46" customFormat="1" ht="24.6" hidden="1" x14ac:dyDescent="0.4">
      <c r="A43" s="271">
        <v>2</v>
      </c>
      <c r="B43" s="782" t="s">
        <v>373</v>
      </c>
      <c r="C43" s="32">
        <f>'1'!C49</f>
        <v>0</v>
      </c>
      <c r="D43" s="32">
        <f>'1'!D49</f>
        <v>0</v>
      </c>
      <c r="E43" s="32">
        <f>'1'!F49</f>
        <v>0</v>
      </c>
      <c r="F43" s="32">
        <f>'1'!N49</f>
        <v>0</v>
      </c>
      <c r="G43" s="37">
        <f>'4'!D49</f>
        <v>0</v>
      </c>
      <c r="H43" s="44" t="e">
        <f t="shared" ref="H43:H93" si="44">D43/C43*100</f>
        <v>#DIV/0!</v>
      </c>
      <c r="I43" s="45" t="e">
        <f t="shared" ref="I43:I93" si="45">F43/D43*100</f>
        <v>#DIV/0!</v>
      </c>
      <c r="J43" s="45" t="e">
        <f t="shared" ref="J43:J93" si="46">E43/D43*100</f>
        <v>#DIV/0!</v>
      </c>
      <c r="K43" s="45" t="e">
        <f t="shared" ref="K43:K93" si="47">G43/D43*100</f>
        <v>#DIV/0!</v>
      </c>
      <c r="L43" s="45" t="e">
        <f t="shared" ref="L43:L93" si="48">G43/F43*100</f>
        <v>#DIV/0!</v>
      </c>
    </row>
    <row r="44" spans="1:214" s="46" customFormat="1" ht="24.6" hidden="1" x14ac:dyDescent="0.4">
      <c r="A44" s="271">
        <v>3</v>
      </c>
      <c r="B44" s="782" t="s">
        <v>374</v>
      </c>
      <c r="C44" s="32">
        <f>'1'!C50</f>
        <v>0</v>
      </c>
      <c r="D44" s="32">
        <f>'1'!D50</f>
        <v>0</v>
      </c>
      <c r="E44" s="32">
        <f>'1'!F50</f>
        <v>0</v>
      </c>
      <c r="F44" s="32">
        <f>'1'!N50</f>
        <v>0</v>
      </c>
      <c r="G44" s="37">
        <f>'4'!D50</f>
        <v>0</v>
      </c>
      <c r="H44" s="44" t="e">
        <f t="shared" si="44"/>
        <v>#DIV/0!</v>
      </c>
      <c r="I44" s="45" t="e">
        <f t="shared" si="45"/>
        <v>#DIV/0!</v>
      </c>
      <c r="J44" s="45" t="e">
        <f t="shared" si="46"/>
        <v>#DIV/0!</v>
      </c>
      <c r="K44" s="45" t="e">
        <f t="shared" si="47"/>
        <v>#DIV/0!</v>
      </c>
      <c r="L44" s="45" t="e">
        <f t="shared" si="48"/>
        <v>#DIV/0!</v>
      </c>
    </row>
    <row r="45" spans="1:214" s="46" customFormat="1" ht="24.6" hidden="1" x14ac:dyDescent="0.4">
      <c r="A45" s="271">
        <v>4</v>
      </c>
      <c r="B45" s="782" t="s">
        <v>375</v>
      </c>
      <c r="C45" s="32">
        <f>'1'!C51</f>
        <v>0</v>
      </c>
      <c r="D45" s="32">
        <f>'1'!D51</f>
        <v>0</v>
      </c>
      <c r="E45" s="32">
        <f>'1'!F51</f>
        <v>0</v>
      </c>
      <c r="F45" s="32">
        <f>'1'!N51</f>
        <v>0</v>
      </c>
      <c r="G45" s="37">
        <f>'4'!D51</f>
        <v>0</v>
      </c>
      <c r="H45" s="44" t="e">
        <f t="shared" si="44"/>
        <v>#DIV/0!</v>
      </c>
      <c r="I45" s="45" t="e">
        <f t="shared" si="45"/>
        <v>#DIV/0!</v>
      </c>
      <c r="J45" s="45" t="e">
        <f t="shared" si="46"/>
        <v>#DIV/0!</v>
      </c>
      <c r="K45" s="45" t="e">
        <f t="shared" si="47"/>
        <v>#DIV/0!</v>
      </c>
      <c r="L45" s="45" t="e">
        <f t="shared" si="48"/>
        <v>#DIV/0!</v>
      </c>
    </row>
    <row r="46" spans="1:214" s="46" customFormat="1" ht="24.6" hidden="1" x14ac:dyDescent="0.4">
      <c r="A46" s="271">
        <v>5</v>
      </c>
      <c r="B46" s="782" t="s">
        <v>376</v>
      </c>
      <c r="C46" s="32">
        <f>'1'!C52</f>
        <v>0</v>
      </c>
      <c r="D46" s="32">
        <f>'1'!D52</f>
        <v>0</v>
      </c>
      <c r="E46" s="32">
        <f>'1'!F52</f>
        <v>0</v>
      </c>
      <c r="F46" s="32">
        <f>'1'!N52</f>
        <v>0</v>
      </c>
      <c r="G46" s="37">
        <f>'4'!D52</f>
        <v>0</v>
      </c>
      <c r="H46" s="44" t="e">
        <f t="shared" si="44"/>
        <v>#DIV/0!</v>
      </c>
      <c r="I46" s="45" t="e">
        <f t="shared" si="45"/>
        <v>#DIV/0!</v>
      </c>
      <c r="J46" s="45" t="e">
        <f t="shared" si="46"/>
        <v>#DIV/0!</v>
      </c>
      <c r="K46" s="45" t="e">
        <f t="shared" si="47"/>
        <v>#DIV/0!</v>
      </c>
      <c r="L46" s="45" t="e">
        <f t="shared" si="48"/>
        <v>#DIV/0!</v>
      </c>
    </row>
    <row r="47" spans="1:214" s="46" customFormat="1" ht="24.6" hidden="1" x14ac:dyDescent="0.4">
      <c r="A47" s="271">
        <v>6</v>
      </c>
      <c r="B47" s="782" t="s">
        <v>377</v>
      </c>
      <c r="C47" s="32">
        <f>'1'!C53</f>
        <v>0</v>
      </c>
      <c r="D47" s="32">
        <f>'1'!D53</f>
        <v>0</v>
      </c>
      <c r="E47" s="32">
        <f>'1'!F53</f>
        <v>0</v>
      </c>
      <c r="F47" s="32">
        <f>'1'!N53</f>
        <v>0</v>
      </c>
      <c r="G47" s="37">
        <f>'4'!D53</f>
        <v>0</v>
      </c>
      <c r="H47" s="44" t="e">
        <f t="shared" si="44"/>
        <v>#DIV/0!</v>
      </c>
      <c r="I47" s="45" t="e">
        <f t="shared" si="45"/>
        <v>#DIV/0!</v>
      </c>
      <c r="J47" s="45" t="e">
        <f t="shared" si="46"/>
        <v>#DIV/0!</v>
      </c>
      <c r="K47" s="45" t="e">
        <f t="shared" si="47"/>
        <v>#DIV/0!</v>
      </c>
      <c r="L47" s="45" t="e">
        <f t="shared" si="48"/>
        <v>#DIV/0!</v>
      </c>
    </row>
    <row r="48" spans="1:214" s="46" customFormat="1" ht="24.6" hidden="1" x14ac:dyDescent="0.4">
      <c r="A48" s="271">
        <v>7</v>
      </c>
      <c r="B48" s="782" t="s">
        <v>378</v>
      </c>
      <c r="C48" s="32">
        <f>'1'!C54</f>
        <v>0</v>
      </c>
      <c r="D48" s="32">
        <f>'1'!D54</f>
        <v>0</v>
      </c>
      <c r="E48" s="32">
        <f>'1'!E55</f>
        <v>0</v>
      </c>
      <c r="F48" s="32">
        <f>'1'!N55</f>
        <v>0</v>
      </c>
      <c r="G48" s="37">
        <f>'4'!D53</f>
        <v>0</v>
      </c>
      <c r="H48" s="44" t="e">
        <f t="shared" ref="H48:H50" si="49">D48/C48*100</f>
        <v>#DIV/0!</v>
      </c>
      <c r="I48" s="45" t="e">
        <f t="shared" ref="I48" si="50">F48/D48*100</f>
        <v>#DIV/0!</v>
      </c>
      <c r="J48" s="45" t="e">
        <f t="shared" ref="J48" si="51">E48/D48*100</f>
        <v>#DIV/0!</v>
      </c>
      <c r="K48" s="45" t="e">
        <f t="shared" ref="K48" si="52">G48/D48*100</f>
        <v>#DIV/0!</v>
      </c>
      <c r="L48" s="45" t="e">
        <f t="shared" ref="L48" si="53">G48/F48*100</f>
        <v>#DIV/0!</v>
      </c>
    </row>
    <row r="49" spans="1:12" s="46" customFormat="1" ht="24.6" hidden="1" x14ac:dyDescent="0.4">
      <c r="A49" s="271">
        <v>8</v>
      </c>
      <c r="B49" s="782" t="s">
        <v>379</v>
      </c>
      <c r="C49" s="32">
        <f>'1'!C55</f>
        <v>0</v>
      </c>
      <c r="D49" s="32">
        <f>'1'!D55</f>
        <v>0</v>
      </c>
      <c r="E49" s="32">
        <f>'1'!E55</f>
        <v>0</v>
      </c>
      <c r="F49" s="32">
        <f>'1'!F55</f>
        <v>0</v>
      </c>
      <c r="G49" s="32">
        <f>'1'!G55</f>
        <v>0</v>
      </c>
      <c r="H49" s="44" t="e">
        <f t="shared" si="49"/>
        <v>#DIV/0!</v>
      </c>
      <c r="I49" s="44" t="e">
        <f t="shared" ref="I49:I50" si="54">E49/D49*100</f>
        <v>#DIV/0!</v>
      </c>
      <c r="J49" s="44" t="e">
        <f t="shared" ref="J49:J50" si="55">F49/E49*100</f>
        <v>#DIV/0!</v>
      </c>
      <c r="K49" s="44" t="e">
        <f t="shared" ref="K49:K50" si="56">G49/F49*100</f>
        <v>#DIV/0!</v>
      </c>
      <c r="L49" s="44" t="e">
        <f t="shared" ref="L49:L50" si="57">H49/G49*100</f>
        <v>#DIV/0!</v>
      </c>
    </row>
    <row r="50" spans="1:12" s="46" customFormat="1" ht="24.6" hidden="1" x14ac:dyDescent="0.4">
      <c r="A50" s="271">
        <v>9</v>
      </c>
      <c r="B50" s="782" t="s">
        <v>380</v>
      </c>
      <c r="C50" s="32">
        <f>'1'!C56</f>
        <v>0</v>
      </c>
      <c r="D50" s="32">
        <f>'1'!D56</f>
        <v>0</v>
      </c>
      <c r="E50" s="32">
        <f>'1'!E56</f>
        <v>0</v>
      </c>
      <c r="F50" s="32">
        <f>'1'!F56</f>
        <v>0</v>
      </c>
      <c r="G50" s="32">
        <f>'1'!G56</f>
        <v>0</v>
      </c>
      <c r="H50" s="44" t="e">
        <f t="shared" si="49"/>
        <v>#DIV/0!</v>
      </c>
      <c r="I50" s="44" t="e">
        <f t="shared" si="54"/>
        <v>#DIV/0!</v>
      </c>
      <c r="J50" s="44" t="e">
        <f t="shared" si="55"/>
        <v>#DIV/0!</v>
      </c>
      <c r="K50" s="44" t="e">
        <f t="shared" si="56"/>
        <v>#DIV/0!</v>
      </c>
      <c r="L50" s="44" t="e">
        <f t="shared" si="57"/>
        <v>#DIV/0!</v>
      </c>
    </row>
    <row r="51" spans="1:12" s="46" customFormat="1" ht="24.6" hidden="1" x14ac:dyDescent="0.4">
      <c r="A51" s="271">
        <v>10</v>
      </c>
      <c r="B51" s="782" t="s">
        <v>381</v>
      </c>
      <c r="C51" s="32">
        <f>'1'!C57</f>
        <v>15004952</v>
      </c>
      <c r="D51" s="32">
        <f>'1'!D57</f>
        <v>911306</v>
      </c>
      <c r="E51" s="32">
        <f>'1'!F57</f>
        <v>170912</v>
      </c>
      <c r="F51" s="32">
        <f>'1'!N57</f>
        <v>653898</v>
      </c>
      <c r="G51" s="37">
        <f>'4'!D57</f>
        <v>151188</v>
      </c>
      <c r="H51" s="44">
        <f t="shared" si="44"/>
        <v>6.0733683120079291</v>
      </c>
      <c r="I51" s="45">
        <f t="shared" si="45"/>
        <v>71.753944339223054</v>
      </c>
      <c r="J51" s="45">
        <f t="shared" si="46"/>
        <v>18.754622486848547</v>
      </c>
      <c r="K51" s="45">
        <f t="shared" si="47"/>
        <v>16.590256181787456</v>
      </c>
      <c r="L51" s="45">
        <f t="shared" si="48"/>
        <v>23.121037225989376</v>
      </c>
    </row>
    <row r="52" spans="1:12" ht="24.6" hidden="1" x14ac:dyDescent="0.4">
      <c r="A52" s="1080" t="s">
        <v>200</v>
      </c>
      <c r="B52" s="1081"/>
      <c r="C52" s="32">
        <f>'1'!C58</f>
        <v>15004952</v>
      </c>
      <c r="D52" s="32">
        <f>'1'!D58</f>
        <v>911306</v>
      </c>
      <c r="E52" s="32">
        <f>'1'!F58</f>
        <v>170912</v>
      </c>
      <c r="F52" s="32">
        <f>'1'!N58</f>
        <v>653898</v>
      </c>
      <c r="G52" s="37">
        <f>'4'!D58</f>
        <v>151188</v>
      </c>
      <c r="H52" s="44">
        <f t="shared" si="44"/>
        <v>6.0733683120079291</v>
      </c>
      <c r="I52" s="45">
        <f t="shared" si="45"/>
        <v>71.753944339223054</v>
      </c>
      <c r="J52" s="45">
        <f t="shared" si="46"/>
        <v>18.754622486848547</v>
      </c>
      <c r="K52" s="45">
        <f t="shared" si="47"/>
        <v>16.590256181787456</v>
      </c>
      <c r="L52" s="45">
        <f t="shared" si="48"/>
        <v>23.121037225989376</v>
      </c>
    </row>
    <row r="53" spans="1:12" s="46" customFormat="1" ht="24.6" hidden="1" x14ac:dyDescent="0.4">
      <c r="A53" s="131">
        <v>11</v>
      </c>
      <c r="B53" s="142" t="s">
        <v>143</v>
      </c>
      <c r="C53" s="32">
        <f>'1'!C59</f>
        <v>182900</v>
      </c>
      <c r="D53" s="32">
        <f>'1'!D59</f>
        <v>139400</v>
      </c>
      <c r="E53" s="32">
        <f>'1'!F59</f>
        <v>3800</v>
      </c>
      <c r="F53" s="32">
        <f>'1'!N59</f>
        <v>120200</v>
      </c>
      <c r="G53" s="37">
        <f>'4'!D59</f>
        <v>50865</v>
      </c>
      <c r="H53" s="44">
        <f t="shared" si="44"/>
        <v>76.216511755057397</v>
      </c>
      <c r="I53" s="45">
        <f t="shared" si="45"/>
        <v>86.226685796269734</v>
      </c>
      <c r="J53" s="45">
        <f t="shared" si="46"/>
        <v>2.7259684361549499</v>
      </c>
      <c r="K53" s="45">
        <f t="shared" si="47"/>
        <v>36.488522238163554</v>
      </c>
      <c r="L53" s="45">
        <f t="shared" si="48"/>
        <v>42.316971713810311</v>
      </c>
    </row>
    <row r="54" spans="1:12" s="46" customFormat="1" ht="24.6" hidden="1" x14ac:dyDescent="0.4">
      <c r="A54" s="131">
        <v>12</v>
      </c>
      <c r="B54" s="142" t="s">
        <v>144</v>
      </c>
      <c r="C54" s="32">
        <f>'1'!C60</f>
        <v>116700</v>
      </c>
      <c r="D54" s="32">
        <f>'1'!D60</f>
        <v>167330</v>
      </c>
      <c r="E54" s="32">
        <f>'1'!F60</f>
        <v>0</v>
      </c>
      <c r="F54" s="32">
        <f>'1'!N60</f>
        <v>122448</v>
      </c>
      <c r="G54" s="37">
        <f>'4'!D60</f>
        <v>4337</v>
      </c>
      <c r="H54" s="44">
        <f t="shared" si="44"/>
        <v>143.3847472150814</v>
      </c>
      <c r="I54" s="45">
        <f t="shared" si="45"/>
        <v>73.177553337715892</v>
      </c>
      <c r="J54" s="45">
        <f t="shared" si="46"/>
        <v>0</v>
      </c>
      <c r="K54" s="45">
        <f t="shared" si="47"/>
        <v>2.591884300484073</v>
      </c>
      <c r="L54" s="45">
        <f t="shared" si="48"/>
        <v>3.5419116686266823</v>
      </c>
    </row>
    <row r="55" spans="1:12" s="46" customFormat="1" ht="24.6" hidden="1" x14ac:dyDescent="0.4">
      <c r="A55" s="131">
        <v>13</v>
      </c>
      <c r="B55" s="141" t="s">
        <v>196</v>
      </c>
      <c r="C55" s="32">
        <f>'1'!C61</f>
        <v>223400</v>
      </c>
      <c r="D55" s="32">
        <f>'1'!D61</f>
        <v>69774</v>
      </c>
      <c r="E55" s="32">
        <f>'1'!F61</f>
        <v>1270</v>
      </c>
      <c r="F55" s="32">
        <f>'1'!N61</f>
        <v>55056</v>
      </c>
      <c r="G55" s="37">
        <f>'4'!D61</f>
        <v>26534</v>
      </c>
      <c r="H55" s="44">
        <f t="shared" si="44"/>
        <v>31.232766338406449</v>
      </c>
      <c r="I55" s="45">
        <f t="shared" si="45"/>
        <v>78.906182818815026</v>
      </c>
      <c r="J55" s="45">
        <f t="shared" si="46"/>
        <v>1.8201622380829536</v>
      </c>
      <c r="K55" s="45">
        <f t="shared" si="47"/>
        <v>38.028491988419752</v>
      </c>
      <c r="L55" s="45">
        <f t="shared" si="48"/>
        <v>48.19456553327521</v>
      </c>
    </row>
    <row r="56" spans="1:12" s="46" customFormat="1" ht="24.6" hidden="1" x14ac:dyDescent="0.4">
      <c r="A56" s="131">
        <v>14</v>
      </c>
      <c r="B56" s="141" t="s">
        <v>142</v>
      </c>
      <c r="C56" s="32">
        <f>'1'!C62</f>
        <v>148117</v>
      </c>
      <c r="D56" s="32">
        <f>'1'!D62</f>
        <v>167328</v>
      </c>
      <c r="E56" s="32">
        <f>'1'!F62</f>
        <v>0</v>
      </c>
      <c r="F56" s="32">
        <f>'1'!N62</f>
        <v>109128</v>
      </c>
      <c r="G56" s="37">
        <f>'4'!D62</f>
        <v>25799</v>
      </c>
      <c r="H56" s="44">
        <f t="shared" si="44"/>
        <v>112.97015197445263</v>
      </c>
      <c r="I56" s="45">
        <f t="shared" si="45"/>
        <v>65.218014916810091</v>
      </c>
      <c r="J56" s="45">
        <f t="shared" si="46"/>
        <v>0</v>
      </c>
      <c r="K56" s="45">
        <f t="shared" si="47"/>
        <v>15.418220501051827</v>
      </c>
      <c r="L56" s="45">
        <f t="shared" si="48"/>
        <v>23.641045377904845</v>
      </c>
    </row>
    <row r="57" spans="1:12" s="46" customFormat="1" ht="24.6" hidden="1" x14ac:dyDescent="0.4">
      <c r="A57" s="131">
        <v>15</v>
      </c>
      <c r="B57" s="141" t="s">
        <v>304</v>
      </c>
      <c r="C57" s="32">
        <f>'1'!C63</f>
        <v>16219</v>
      </c>
      <c r="D57" s="32">
        <f>'1'!D63</f>
        <v>15370</v>
      </c>
      <c r="E57" s="32">
        <f>'1'!F63</f>
        <v>0</v>
      </c>
      <c r="F57" s="32">
        <f>'1'!N63</f>
        <v>13740</v>
      </c>
      <c r="G57" s="37">
        <f>'4'!D63</f>
        <v>0</v>
      </c>
      <c r="H57" s="44">
        <f>D57/C57*100</f>
        <v>94.765398606572532</v>
      </c>
      <c r="I57" s="45">
        <f t="shared" si="45"/>
        <v>89.394925178919976</v>
      </c>
      <c r="J57" s="45">
        <f t="shared" si="46"/>
        <v>0</v>
      </c>
      <c r="K57" s="45">
        <f t="shared" si="47"/>
        <v>0</v>
      </c>
      <c r="L57" s="45">
        <f t="shared" si="48"/>
        <v>0</v>
      </c>
    </row>
    <row r="58" spans="1:12" s="46" customFormat="1" ht="24.6" hidden="1" x14ac:dyDescent="0.4">
      <c r="A58" s="131">
        <v>16</v>
      </c>
      <c r="B58" s="141" t="s">
        <v>227</v>
      </c>
      <c r="C58" s="32">
        <f>'1'!C64</f>
        <v>176400</v>
      </c>
      <c r="D58" s="32">
        <f>'1'!D64</f>
        <v>240000</v>
      </c>
      <c r="E58" s="32">
        <f>'1'!F64</f>
        <v>5915</v>
      </c>
      <c r="F58" s="32">
        <f>'1'!N64</f>
        <v>144033</v>
      </c>
      <c r="G58" s="37">
        <f>'4'!D64</f>
        <v>44249</v>
      </c>
      <c r="H58" s="44">
        <f t="shared" ref="H58" si="58">D58/C58*100</f>
        <v>136.05442176870747</v>
      </c>
      <c r="I58" s="45">
        <f t="shared" ref="I58" si="59">F58/D58*100</f>
        <v>60.013750000000002</v>
      </c>
      <c r="J58" s="45">
        <f t="shared" ref="J58" si="60">E58/D58*100</f>
        <v>2.4645833333333331</v>
      </c>
      <c r="K58" s="45">
        <f t="shared" ref="K58" si="61">G58/D58*100</f>
        <v>18.437083333333334</v>
      </c>
      <c r="L58" s="45">
        <f t="shared" ref="L58" si="62">G58/F58*100</f>
        <v>30.721431894079831</v>
      </c>
    </row>
    <row r="59" spans="1:12" s="46" customFormat="1" ht="24.6" hidden="1" x14ac:dyDescent="0.4">
      <c r="A59" s="131">
        <v>17</v>
      </c>
      <c r="B59" s="141" t="s">
        <v>213</v>
      </c>
      <c r="C59" s="32">
        <f>'1'!C65</f>
        <v>1554440</v>
      </c>
      <c r="D59" s="32">
        <f>'1'!D65</f>
        <v>3320194</v>
      </c>
      <c r="E59" s="32">
        <f>'1'!F65</f>
        <v>85210</v>
      </c>
      <c r="F59" s="32">
        <f>'1'!N65</f>
        <v>2638986</v>
      </c>
      <c r="G59" s="37">
        <f>'4'!D65</f>
        <v>395200</v>
      </c>
      <c r="H59" s="44">
        <f t="shared" si="44"/>
        <v>213.5942204266488</v>
      </c>
      <c r="I59" s="45">
        <f t="shared" si="45"/>
        <v>79.482885638610284</v>
      </c>
      <c r="J59" s="45">
        <f t="shared" si="46"/>
        <v>2.566416299770435</v>
      </c>
      <c r="K59" s="45">
        <f t="shared" si="47"/>
        <v>11.902918925821805</v>
      </c>
      <c r="L59" s="45">
        <f t="shared" si="48"/>
        <v>14.975448903480352</v>
      </c>
    </row>
    <row r="60" spans="1:12" s="46" customFormat="1" ht="24.6" hidden="1" x14ac:dyDescent="0.4">
      <c r="A60" s="131">
        <v>18</v>
      </c>
      <c r="B60" s="141" t="s">
        <v>265</v>
      </c>
      <c r="C60" s="32">
        <f>'1'!C66</f>
        <v>144949</v>
      </c>
      <c r="D60" s="32">
        <f>'1'!D66</f>
        <v>125118</v>
      </c>
      <c r="E60" s="32">
        <f>'1'!F66</f>
        <v>1660</v>
      </c>
      <c r="F60" s="32">
        <f>'1'!N66</f>
        <v>105646</v>
      </c>
      <c r="G60" s="37">
        <f>'4'!D66</f>
        <v>25870</v>
      </c>
      <c r="H60" s="44">
        <f t="shared" ref="H60:H61" si="63">D60/C60*100</f>
        <v>86.318636209977313</v>
      </c>
      <c r="I60" s="45">
        <f t="shared" ref="I60:I61" si="64">F60/D60*100</f>
        <v>84.437091385731861</v>
      </c>
      <c r="J60" s="45">
        <f t="shared" ref="J60:J61" si="65">E60/D60*100</f>
        <v>1.326747550312505</v>
      </c>
      <c r="K60" s="45">
        <f t="shared" ref="K60:K61" si="66">G60/D60*100</f>
        <v>20.676481401556931</v>
      </c>
      <c r="L60" s="45">
        <f t="shared" ref="L60:L61" si="67">G60/F60*100</f>
        <v>24.487439183688924</v>
      </c>
    </row>
    <row r="61" spans="1:12" s="46" customFormat="1" ht="24.6" hidden="1" x14ac:dyDescent="0.4">
      <c r="A61" s="131">
        <v>19</v>
      </c>
      <c r="B61" s="141" t="s">
        <v>266</v>
      </c>
      <c r="C61" s="32">
        <f>'1'!C67</f>
        <v>198908</v>
      </c>
      <c r="D61" s="32">
        <f>'1'!D67</f>
        <v>97898</v>
      </c>
      <c r="E61" s="32">
        <f>'1'!F67</f>
        <v>72267</v>
      </c>
      <c r="F61" s="32">
        <f>'1'!N67</f>
        <v>94827</v>
      </c>
      <c r="G61" s="37">
        <f>'4'!D67</f>
        <v>5725</v>
      </c>
      <c r="H61" s="44">
        <f t="shared" si="63"/>
        <v>49.217728799243872</v>
      </c>
      <c r="I61" s="45">
        <f t="shared" si="64"/>
        <v>96.863061553862181</v>
      </c>
      <c r="J61" s="45">
        <f t="shared" si="65"/>
        <v>73.818668409977732</v>
      </c>
      <c r="K61" s="45">
        <f t="shared" si="66"/>
        <v>5.8479233487915989</v>
      </c>
      <c r="L61" s="45">
        <f t="shared" si="67"/>
        <v>6.0373100488257565</v>
      </c>
    </row>
    <row r="62" spans="1:12" s="46" customFormat="1" ht="24.6" hidden="1" x14ac:dyDescent="0.4">
      <c r="A62" s="131">
        <v>20</v>
      </c>
      <c r="B62" s="141" t="s">
        <v>97</v>
      </c>
      <c r="C62" s="32">
        <f>'1'!C68</f>
        <v>212100</v>
      </c>
      <c r="D62" s="32">
        <f>'1'!D68</f>
        <v>202392</v>
      </c>
      <c r="E62" s="32">
        <f>'1'!F68</f>
        <v>2637</v>
      </c>
      <c r="F62" s="32">
        <f>'1'!N68</f>
        <v>160978</v>
      </c>
      <c r="G62" s="37">
        <f>'4'!D68</f>
        <v>4381</v>
      </c>
      <c r="H62" s="44">
        <f t="shared" si="44"/>
        <v>95.422913719943423</v>
      </c>
      <c r="I62" s="45">
        <f t="shared" si="45"/>
        <v>79.537728763982756</v>
      </c>
      <c r="J62" s="45">
        <f t="shared" si="46"/>
        <v>1.3029171113482747</v>
      </c>
      <c r="K62" s="45">
        <f t="shared" si="47"/>
        <v>2.1646112494565002</v>
      </c>
      <c r="L62" s="45">
        <f t="shared" si="48"/>
        <v>2.7214898930288611</v>
      </c>
    </row>
    <row r="63" spans="1:12" s="46" customFormat="1" ht="24.6" hidden="1" x14ac:dyDescent="0.4">
      <c r="A63" s="131">
        <v>21</v>
      </c>
      <c r="B63" s="141" t="s">
        <v>179</v>
      </c>
      <c r="C63" s="32">
        <f>'1'!C69</f>
        <v>23598</v>
      </c>
      <c r="D63" s="32">
        <f>'1'!D69</f>
        <v>13193</v>
      </c>
      <c r="E63" s="32">
        <f>'1'!F69</f>
        <v>4423</v>
      </c>
      <c r="F63" s="32">
        <f>'1'!N69</f>
        <v>6338</v>
      </c>
      <c r="G63" s="37">
        <f>'4'!D69</f>
        <v>5900</v>
      </c>
      <c r="H63" s="44">
        <f t="shared" si="44"/>
        <v>55.907280277989656</v>
      </c>
      <c r="I63" s="45">
        <f t="shared" si="45"/>
        <v>48.040627605548394</v>
      </c>
      <c r="J63" s="45">
        <f t="shared" si="46"/>
        <v>33.525354354581978</v>
      </c>
      <c r="K63" s="45">
        <f t="shared" si="47"/>
        <v>44.720685211854772</v>
      </c>
      <c r="L63" s="45">
        <f t="shared" si="48"/>
        <v>93.089302619122748</v>
      </c>
    </row>
    <row r="64" spans="1:12" s="46" customFormat="1" ht="24.6" hidden="1" x14ac:dyDescent="0.4">
      <c r="A64" s="131">
        <v>22</v>
      </c>
      <c r="B64" s="141" t="s">
        <v>145</v>
      </c>
      <c r="C64" s="32">
        <f>'1'!C70</f>
        <v>751267</v>
      </c>
      <c r="D64" s="32">
        <f>'1'!D70</f>
        <v>308989</v>
      </c>
      <c r="E64" s="32">
        <f>'1'!F70</f>
        <v>4182</v>
      </c>
      <c r="F64" s="32">
        <f>'1'!N70</f>
        <v>222809</v>
      </c>
      <c r="G64" s="37">
        <f>'4'!D70</f>
        <v>5687</v>
      </c>
      <c r="H64" s="44">
        <f t="shared" si="44"/>
        <v>41.129052653716982</v>
      </c>
      <c r="I64" s="45">
        <f t="shared" si="45"/>
        <v>72.109039480369859</v>
      </c>
      <c r="J64" s="45">
        <f t="shared" si="46"/>
        <v>1.3534462391865083</v>
      </c>
      <c r="K64" s="45">
        <f t="shared" si="47"/>
        <v>1.8405185945130731</v>
      </c>
      <c r="L64" s="45">
        <f t="shared" si="48"/>
        <v>2.5524103604432495</v>
      </c>
    </row>
    <row r="65" spans="1:12" s="46" customFormat="1" ht="24.6" hidden="1" x14ac:dyDescent="0.4">
      <c r="A65" s="131">
        <v>23</v>
      </c>
      <c r="B65" s="141" t="s">
        <v>173</v>
      </c>
      <c r="C65" s="32">
        <f>'1'!C71</f>
        <v>338616</v>
      </c>
      <c r="D65" s="32">
        <f>'1'!D71</f>
        <v>528256</v>
      </c>
      <c r="E65" s="32">
        <f>'1'!F71</f>
        <v>28333</v>
      </c>
      <c r="F65" s="32">
        <f>'1'!N71</f>
        <v>354884</v>
      </c>
      <c r="G65" s="37">
        <f>'4'!D71</f>
        <v>105166</v>
      </c>
      <c r="H65" s="44">
        <f t="shared" si="44"/>
        <v>156.00444160937462</v>
      </c>
      <c r="I65" s="45">
        <f t="shared" si="45"/>
        <v>67.180306518051864</v>
      </c>
      <c r="J65" s="45">
        <f t="shared" si="46"/>
        <v>5.3634980009692272</v>
      </c>
      <c r="K65" s="45">
        <f t="shared" si="47"/>
        <v>19.908150593651563</v>
      </c>
      <c r="L65" s="45">
        <f t="shared" si="48"/>
        <v>29.633908544763919</v>
      </c>
    </row>
    <row r="66" spans="1:12" s="46" customFormat="1" ht="24.6" hidden="1" x14ac:dyDescent="0.4">
      <c r="A66" s="131">
        <v>24</v>
      </c>
      <c r="B66" s="142" t="s">
        <v>146</v>
      </c>
      <c r="C66" s="32">
        <f>'1'!C72</f>
        <v>279600</v>
      </c>
      <c r="D66" s="32">
        <f>'1'!D72</f>
        <v>69500</v>
      </c>
      <c r="E66" s="32">
        <f>'1'!F72</f>
        <v>400</v>
      </c>
      <c r="F66" s="32">
        <f>'1'!N72</f>
        <v>56000</v>
      </c>
      <c r="G66" s="37">
        <f>'4'!D72</f>
        <v>7300</v>
      </c>
      <c r="H66" s="44">
        <f t="shared" si="44"/>
        <v>24.856938483547925</v>
      </c>
      <c r="I66" s="45">
        <f t="shared" si="45"/>
        <v>80.57553956834532</v>
      </c>
      <c r="J66" s="45">
        <f t="shared" si="46"/>
        <v>0.57553956834532372</v>
      </c>
      <c r="K66" s="45">
        <f t="shared" si="47"/>
        <v>10.503597122302159</v>
      </c>
      <c r="L66" s="45">
        <f t="shared" si="48"/>
        <v>13.035714285714286</v>
      </c>
    </row>
    <row r="67" spans="1:12" s="46" customFormat="1" ht="24.6" hidden="1" x14ac:dyDescent="0.4">
      <c r="A67" s="131">
        <v>25</v>
      </c>
      <c r="B67" s="142" t="s">
        <v>148</v>
      </c>
      <c r="C67" s="32">
        <f>'1'!C73</f>
        <v>272379</v>
      </c>
      <c r="D67" s="32">
        <f>'1'!D73</f>
        <v>234278</v>
      </c>
      <c r="E67" s="32">
        <f>'1'!F73</f>
        <v>0</v>
      </c>
      <c r="F67" s="32">
        <f>'1'!N73</f>
        <v>178243</v>
      </c>
      <c r="G67" s="37">
        <f>'4'!D73</f>
        <v>18084</v>
      </c>
      <c r="H67" s="44">
        <f t="shared" si="44"/>
        <v>86.011770364088264</v>
      </c>
      <c r="I67" s="45">
        <f t="shared" si="45"/>
        <v>76.081834401864455</v>
      </c>
      <c r="J67" s="45">
        <f t="shared" si="46"/>
        <v>0</v>
      </c>
      <c r="K67" s="45">
        <f t="shared" si="47"/>
        <v>7.7190346511409516</v>
      </c>
      <c r="L67" s="45">
        <f t="shared" si="48"/>
        <v>10.145699971387376</v>
      </c>
    </row>
    <row r="68" spans="1:12" s="46" customFormat="1" ht="24.6" hidden="1" x14ac:dyDescent="0.4">
      <c r="A68" s="131">
        <v>26</v>
      </c>
      <c r="B68" s="142" t="s">
        <v>149</v>
      </c>
      <c r="C68" s="32">
        <f>'1'!C74</f>
        <v>159122</v>
      </c>
      <c r="D68" s="32">
        <f>'1'!D74</f>
        <v>371986</v>
      </c>
      <c r="E68" s="32">
        <f>'1'!F74</f>
        <v>767</v>
      </c>
      <c r="F68" s="32">
        <f>'1'!N74</f>
        <v>337494</v>
      </c>
      <c r="G68" s="37">
        <f>'4'!D74</f>
        <v>1789</v>
      </c>
      <c r="H68" s="44">
        <f t="shared" si="44"/>
        <v>233.77408529304557</v>
      </c>
      <c r="I68" s="45">
        <f t="shared" si="45"/>
        <v>90.727608028259127</v>
      </c>
      <c r="J68" s="45">
        <f t="shared" si="46"/>
        <v>0.20619055555854252</v>
      </c>
      <c r="K68" s="45">
        <f t="shared" si="47"/>
        <v>0.48093207808896038</v>
      </c>
      <c r="L68" s="45">
        <f t="shared" si="48"/>
        <v>0.5300834977807013</v>
      </c>
    </row>
    <row r="69" spans="1:12" s="46" customFormat="1" ht="24.6" hidden="1" x14ac:dyDescent="0.4">
      <c r="A69" s="131">
        <v>27</v>
      </c>
      <c r="B69" s="141" t="s">
        <v>150</v>
      </c>
      <c r="C69" s="32">
        <f>'1'!C75</f>
        <v>582400</v>
      </c>
      <c r="D69" s="32">
        <f>'1'!D75</f>
        <v>280951</v>
      </c>
      <c r="E69" s="32">
        <f>'1'!F75</f>
        <v>668</v>
      </c>
      <c r="F69" s="32">
        <f>'1'!N75</f>
        <v>241051</v>
      </c>
      <c r="G69" s="37">
        <f>'4'!D75</f>
        <v>40593</v>
      </c>
      <c r="H69" s="44">
        <f t="shared" si="44"/>
        <v>48.240212912087912</v>
      </c>
      <c r="I69" s="45">
        <f t="shared" si="45"/>
        <v>85.798235279461537</v>
      </c>
      <c r="J69" s="45">
        <f t="shared" si="46"/>
        <v>0.23776388053432804</v>
      </c>
      <c r="K69" s="45">
        <f t="shared" si="47"/>
        <v>14.448426949895177</v>
      </c>
      <c r="L69" s="45">
        <f t="shared" si="48"/>
        <v>16.840004812259647</v>
      </c>
    </row>
    <row r="70" spans="1:12" s="46" customFormat="1" ht="24.6" hidden="1" x14ac:dyDescent="0.4">
      <c r="A70" s="131">
        <v>28</v>
      </c>
      <c r="B70" s="141" t="s">
        <v>174</v>
      </c>
      <c r="C70" s="32">
        <f>'1'!C76</f>
        <v>190600</v>
      </c>
      <c r="D70" s="32">
        <f>'1'!D76</f>
        <v>390880</v>
      </c>
      <c r="E70" s="32">
        <f>'1'!F76</f>
        <v>80</v>
      </c>
      <c r="F70" s="32">
        <f>'1'!N76</f>
        <v>286480</v>
      </c>
      <c r="G70" s="37">
        <f>'4'!D76</f>
        <v>52700</v>
      </c>
      <c r="H70" s="44">
        <f t="shared" si="44"/>
        <v>205.07869884575024</v>
      </c>
      <c r="I70" s="45">
        <f t="shared" si="45"/>
        <v>73.291035611952509</v>
      </c>
      <c r="J70" s="45">
        <f t="shared" si="46"/>
        <v>2.0466639377814164E-2</v>
      </c>
      <c r="K70" s="45">
        <f t="shared" si="47"/>
        <v>13.482398690135081</v>
      </c>
      <c r="L70" s="45">
        <f t="shared" si="48"/>
        <v>18.395699525272271</v>
      </c>
    </row>
    <row r="71" spans="1:12" s="46" customFormat="1" ht="24.6" hidden="1" x14ac:dyDescent="0.4">
      <c r="A71" s="131">
        <v>29</v>
      </c>
      <c r="B71" s="141" t="s">
        <v>330</v>
      </c>
      <c r="C71" s="32">
        <f>'1'!C77</f>
        <v>16300</v>
      </c>
      <c r="D71" s="32">
        <f>'1'!D77</f>
        <v>44400</v>
      </c>
      <c r="E71" s="32">
        <f>'1'!F77</f>
        <v>0</v>
      </c>
      <c r="F71" s="32">
        <f>'1'!N77</f>
        <v>40965</v>
      </c>
      <c r="G71" s="37">
        <f>'4'!D77</f>
        <v>13048</v>
      </c>
      <c r="H71" s="44">
        <f t="shared" si="44"/>
        <v>272.39263803680979</v>
      </c>
      <c r="I71" s="45">
        <f t="shared" si="45"/>
        <v>92.263513513513516</v>
      </c>
      <c r="J71" s="45">
        <f t="shared" si="46"/>
        <v>0</v>
      </c>
      <c r="K71" s="45">
        <f t="shared" si="47"/>
        <v>29.387387387387388</v>
      </c>
      <c r="L71" s="45">
        <f t="shared" si="48"/>
        <v>31.851580617600391</v>
      </c>
    </row>
    <row r="72" spans="1:12" s="46" customFormat="1" ht="24.6" hidden="1" x14ac:dyDescent="0.4">
      <c r="A72" s="131">
        <v>30</v>
      </c>
      <c r="B72" s="142" t="s">
        <v>151</v>
      </c>
      <c r="C72" s="32">
        <f>'1'!C78</f>
        <v>477900</v>
      </c>
      <c r="D72" s="32">
        <f>'1'!D78</f>
        <v>125000</v>
      </c>
      <c r="E72" s="32">
        <f>'1'!F78</f>
        <v>13500</v>
      </c>
      <c r="F72" s="32">
        <f>'1'!N78</f>
        <v>89650</v>
      </c>
      <c r="G72" s="37">
        <f>'4'!D78</f>
        <v>24912</v>
      </c>
      <c r="H72" s="44">
        <f t="shared" si="44"/>
        <v>26.156099602427286</v>
      </c>
      <c r="I72" s="45">
        <f t="shared" si="45"/>
        <v>71.72</v>
      </c>
      <c r="J72" s="45">
        <f t="shared" si="46"/>
        <v>10.8</v>
      </c>
      <c r="K72" s="45">
        <f t="shared" si="47"/>
        <v>19.929600000000001</v>
      </c>
      <c r="L72" s="45">
        <f t="shared" si="48"/>
        <v>27.788064696040156</v>
      </c>
    </row>
    <row r="73" spans="1:12" s="46" customFormat="1" ht="24.6" hidden="1" x14ac:dyDescent="0.4">
      <c r="A73" s="131">
        <v>31</v>
      </c>
      <c r="B73" s="142" t="s">
        <v>268</v>
      </c>
      <c r="C73" s="32">
        <f>'1'!C79</f>
        <v>38400</v>
      </c>
      <c r="D73" s="32">
        <f>'1'!D79</f>
        <v>115100</v>
      </c>
      <c r="E73" s="32">
        <f>'1'!F79</f>
        <v>0</v>
      </c>
      <c r="F73" s="32">
        <f>'1'!N79</f>
        <v>115100</v>
      </c>
      <c r="G73" s="37">
        <f>'4'!D79</f>
        <v>21400</v>
      </c>
      <c r="H73" s="44">
        <f t="shared" ref="H73" si="68">D73/C73*100</f>
        <v>299.73958333333337</v>
      </c>
      <c r="I73" s="45">
        <f t="shared" ref="I73" si="69">F73/D73*100</f>
        <v>100</v>
      </c>
      <c r="J73" s="45">
        <f t="shared" ref="J73" si="70">E73/D73*100</f>
        <v>0</v>
      </c>
      <c r="K73" s="45">
        <f t="shared" ref="K73" si="71">G73/D73*100</f>
        <v>18.592528236316248</v>
      </c>
      <c r="L73" s="45">
        <f t="shared" ref="L73" si="72">G73/F73*100</f>
        <v>18.592528236316248</v>
      </c>
    </row>
    <row r="74" spans="1:12" s="46" customFormat="1" ht="24.6" hidden="1" x14ac:dyDescent="0.4">
      <c r="A74" s="131">
        <v>32</v>
      </c>
      <c r="B74" s="142" t="s">
        <v>176</v>
      </c>
      <c r="C74" s="32">
        <f>'1'!C80</f>
        <v>142265</v>
      </c>
      <c r="D74" s="32">
        <f>'1'!D80</f>
        <v>83072</v>
      </c>
      <c r="E74" s="32">
        <f>'1'!F80</f>
        <v>15360</v>
      </c>
      <c r="F74" s="32">
        <f>'1'!N80</f>
        <v>71472</v>
      </c>
      <c r="G74" s="37">
        <f>'4'!D80</f>
        <v>16738</v>
      </c>
      <c r="H74" s="44">
        <f t="shared" si="44"/>
        <v>58.39243664991389</v>
      </c>
      <c r="I74" s="45">
        <f t="shared" si="45"/>
        <v>86.036209553158699</v>
      </c>
      <c r="J74" s="45">
        <f t="shared" si="46"/>
        <v>18.489984591679505</v>
      </c>
      <c r="K74" s="45">
        <f t="shared" si="47"/>
        <v>20.14878659476117</v>
      </c>
      <c r="L74" s="45">
        <f t="shared" si="48"/>
        <v>23.418961271546898</v>
      </c>
    </row>
    <row r="75" spans="1:12" ht="24.6" hidden="1" x14ac:dyDescent="0.4">
      <c r="A75" s="131">
        <v>33</v>
      </c>
      <c r="B75" s="142" t="s">
        <v>193</v>
      </c>
      <c r="C75" s="32">
        <f>'1'!C81</f>
        <v>158164</v>
      </c>
      <c r="D75" s="32">
        <f>'1'!D81</f>
        <v>247948</v>
      </c>
      <c r="E75" s="32">
        <f>'1'!F81</f>
        <v>7511</v>
      </c>
      <c r="F75" s="32">
        <f>'1'!N81</f>
        <v>205357</v>
      </c>
      <c r="G75" s="37">
        <f>'4'!D81</f>
        <v>72250</v>
      </c>
      <c r="H75" s="44">
        <f t="shared" si="44"/>
        <v>156.76639437545839</v>
      </c>
      <c r="I75" s="45">
        <f t="shared" si="45"/>
        <v>82.822607966186453</v>
      </c>
      <c r="J75" s="45">
        <f t="shared" si="46"/>
        <v>3.0292642005581816</v>
      </c>
      <c r="K75" s="45">
        <f t="shared" si="47"/>
        <v>29.139174343007408</v>
      </c>
      <c r="L75" s="45">
        <f t="shared" si="48"/>
        <v>35.182633170527424</v>
      </c>
    </row>
    <row r="76" spans="1:12" s="46" customFormat="1" ht="24.6" hidden="1" x14ac:dyDescent="0.4">
      <c r="A76" s="1084" t="s">
        <v>158</v>
      </c>
      <c r="B76" s="1085"/>
      <c r="C76" s="32">
        <f>SUM(C52:C75)</f>
        <v>21409696</v>
      </c>
      <c r="D76" s="32">
        <f>SUM(D52:D75)</f>
        <v>8269663</v>
      </c>
      <c r="E76" s="32">
        <f>SUM(E52:E75)</f>
        <v>418895</v>
      </c>
      <c r="F76" s="32">
        <f>SUM(F52:F75)</f>
        <v>6424783</v>
      </c>
      <c r="G76" s="32">
        <f>SUM(G52:G75)</f>
        <v>1119715</v>
      </c>
      <c r="H76" s="44">
        <f t="shared" si="44"/>
        <v>38.625784317535384</v>
      </c>
      <c r="I76" s="45">
        <f t="shared" si="45"/>
        <v>77.690989342612866</v>
      </c>
      <c r="J76" s="45">
        <f t="shared" si="46"/>
        <v>5.0654422072580223</v>
      </c>
      <c r="K76" s="45">
        <f t="shared" si="47"/>
        <v>13.540031800570349</v>
      </c>
      <c r="L76" s="45">
        <f t="shared" si="48"/>
        <v>17.428059437960783</v>
      </c>
    </row>
    <row r="77" spans="1:12" s="46" customFormat="1" ht="24.6" hidden="1" x14ac:dyDescent="0.4">
      <c r="A77" s="129">
        <v>34</v>
      </c>
      <c r="B77" s="141" t="s">
        <v>152</v>
      </c>
      <c r="C77" s="32">
        <f>'1'!C83</f>
        <v>2909091</v>
      </c>
      <c r="D77" s="32">
        <f>'1'!D83</f>
        <v>2007725</v>
      </c>
      <c r="E77" s="32">
        <f>'1'!F83</f>
        <v>9651</v>
      </c>
      <c r="F77" s="32">
        <f>'1'!N83</f>
        <v>1413338</v>
      </c>
      <c r="G77" s="444">
        <f>'4'!D83</f>
        <v>442534</v>
      </c>
      <c r="H77" s="44">
        <f t="shared" si="44"/>
        <v>69.015544718264238</v>
      </c>
      <c r="I77" s="45">
        <f t="shared" si="45"/>
        <v>70.394999315145256</v>
      </c>
      <c r="J77" s="45">
        <f t="shared" si="46"/>
        <v>0.48069332204360654</v>
      </c>
      <c r="K77" s="45">
        <f t="shared" si="47"/>
        <v>22.041564457283741</v>
      </c>
      <c r="L77" s="45">
        <f t="shared" si="48"/>
        <v>31.311264538277467</v>
      </c>
    </row>
    <row r="78" spans="1:12" s="46" customFormat="1" ht="24.6" hidden="1" x14ac:dyDescent="0.4">
      <c r="A78" s="129">
        <v>35</v>
      </c>
      <c r="B78" s="141" t="s">
        <v>153</v>
      </c>
      <c r="C78" s="32">
        <f>'1'!C84</f>
        <v>1116700</v>
      </c>
      <c r="D78" s="32">
        <f>'1'!D84</f>
        <v>267500</v>
      </c>
      <c r="E78" s="32">
        <f>'1'!F84</f>
        <v>12300</v>
      </c>
      <c r="F78" s="32">
        <f>'1'!N84</f>
        <v>211733</v>
      </c>
      <c r="G78" s="444">
        <f>'4'!D84</f>
        <v>0</v>
      </c>
      <c r="H78" s="44">
        <f t="shared" si="44"/>
        <v>23.954508820632221</v>
      </c>
      <c r="I78" s="45">
        <f t="shared" si="45"/>
        <v>79.152523364485987</v>
      </c>
      <c r="J78" s="45">
        <f t="shared" si="46"/>
        <v>4.5981308411214954</v>
      </c>
      <c r="K78" s="45">
        <f t="shared" si="47"/>
        <v>0</v>
      </c>
      <c r="L78" s="45">
        <f t="shared" si="48"/>
        <v>0</v>
      </c>
    </row>
    <row r="79" spans="1:12" s="46" customFormat="1" ht="24.6" hidden="1" x14ac:dyDescent="0.4">
      <c r="A79" s="129">
        <v>36</v>
      </c>
      <c r="B79" s="141" t="s">
        <v>276</v>
      </c>
      <c r="C79" s="32">
        <f>'1'!C85</f>
        <v>0</v>
      </c>
      <c r="D79" s="32">
        <f>'1'!D85</f>
        <v>0</v>
      </c>
      <c r="E79" s="32">
        <f>'1'!F85</f>
        <v>0</v>
      </c>
      <c r="F79" s="32">
        <f>'1'!N85</f>
        <v>0</v>
      </c>
      <c r="G79" s="444">
        <f>'4'!D85</f>
        <v>0</v>
      </c>
      <c r="H79" s="44">
        <v>0</v>
      </c>
      <c r="I79" s="45">
        <v>0</v>
      </c>
      <c r="J79" s="45">
        <v>0</v>
      </c>
      <c r="K79" s="45">
        <v>0</v>
      </c>
      <c r="L79" s="45">
        <v>0</v>
      </c>
    </row>
    <row r="80" spans="1:12" s="46" customFormat="1" ht="24.6" hidden="1" x14ac:dyDescent="0.4">
      <c r="A80" s="129">
        <v>37</v>
      </c>
      <c r="B80" s="797" t="s">
        <v>267</v>
      </c>
      <c r="C80" s="32">
        <f>'1'!C86</f>
        <v>65816</v>
      </c>
      <c r="D80" s="32">
        <f>'1'!D86</f>
        <v>120380</v>
      </c>
      <c r="E80" s="32">
        <f>'1'!F86</f>
        <v>0</v>
      </c>
      <c r="F80" s="32">
        <f>'1'!N86</f>
        <v>17091</v>
      </c>
      <c r="G80" s="444">
        <f>'4'!D86</f>
        <v>0</v>
      </c>
      <c r="H80" s="44">
        <f t="shared" ref="H80:H81" si="73">D80/C80*100</f>
        <v>182.90385316640331</v>
      </c>
      <c r="I80" s="45">
        <f t="shared" ref="I80:I81" si="74">F80/D80*100</f>
        <v>14.19754111978734</v>
      </c>
      <c r="J80" s="45">
        <f t="shared" ref="J80:J81" si="75">E80/D80*100</f>
        <v>0</v>
      </c>
      <c r="K80" s="45">
        <f t="shared" ref="K80" si="76">G80/D80*100</f>
        <v>0</v>
      </c>
      <c r="L80" s="45">
        <f t="shared" ref="L80:L81" si="77">G80/F80*100</f>
        <v>0</v>
      </c>
    </row>
    <row r="81" spans="1:12" s="46" customFormat="1" ht="24.6" hidden="1" x14ac:dyDescent="0.4">
      <c r="A81" s="129">
        <v>38</v>
      </c>
      <c r="B81" s="133" t="s">
        <v>383</v>
      </c>
      <c r="C81" s="32">
        <f>'1'!C87</f>
        <v>2127767</v>
      </c>
      <c r="D81" s="32">
        <f>'1'!D87</f>
        <v>151264</v>
      </c>
      <c r="E81" s="32">
        <f>'1'!F87</f>
        <v>22473</v>
      </c>
      <c r="F81" s="32">
        <f>'1'!N87</f>
        <v>128111</v>
      </c>
      <c r="G81" s="444">
        <f>'4'!D87</f>
        <v>42382</v>
      </c>
      <c r="H81" s="44">
        <f t="shared" si="73"/>
        <v>7.1090490641127531</v>
      </c>
      <c r="I81" s="45">
        <f t="shared" si="74"/>
        <v>84.693648191241806</v>
      </c>
      <c r="J81" s="45">
        <f t="shared" si="75"/>
        <v>14.856806642690925</v>
      </c>
      <c r="K81" s="45">
        <f>G81/D81*100</f>
        <v>28.018563570975246</v>
      </c>
      <c r="L81" s="45">
        <f t="shared" si="77"/>
        <v>33.082248987206405</v>
      </c>
    </row>
    <row r="82" spans="1:12" s="46" customFormat="1" ht="24.6" hidden="1" x14ac:dyDescent="0.4">
      <c r="A82" s="129">
        <v>39</v>
      </c>
      <c r="B82" s="141" t="s">
        <v>154</v>
      </c>
      <c r="C82" s="32">
        <f>'1'!C88</f>
        <v>675558</v>
      </c>
      <c r="D82" s="32">
        <f>'1'!D88</f>
        <v>401569</v>
      </c>
      <c r="E82" s="32">
        <f>'1'!F88</f>
        <v>1069</v>
      </c>
      <c r="F82" s="32">
        <f>'1'!N88</f>
        <v>298143</v>
      </c>
      <c r="G82" s="444">
        <f>'4'!D88</f>
        <v>42088</v>
      </c>
      <c r="H82" s="44">
        <f t="shared" si="44"/>
        <v>59.442564517036288</v>
      </c>
      <c r="I82" s="45">
        <f t="shared" si="45"/>
        <v>74.244525847363718</v>
      </c>
      <c r="J82" s="45">
        <f t="shared" si="46"/>
        <v>0.26620580771922137</v>
      </c>
      <c r="K82" s="45">
        <f t="shared" si="47"/>
        <v>10.48088871401926</v>
      </c>
      <c r="L82" s="45">
        <f t="shared" si="48"/>
        <v>14.116715804161089</v>
      </c>
    </row>
    <row r="83" spans="1:12" s="46" customFormat="1" ht="24.6" hidden="1" x14ac:dyDescent="0.4">
      <c r="A83" s="129">
        <v>40</v>
      </c>
      <c r="B83" s="133" t="s">
        <v>194</v>
      </c>
      <c r="C83" s="32">
        <f>'1'!C89</f>
        <v>97600</v>
      </c>
      <c r="D83" s="32">
        <f>'1'!D89</f>
        <v>151600</v>
      </c>
      <c r="E83" s="32">
        <f>'1'!F89</f>
        <v>9905</v>
      </c>
      <c r="F83" s="32">
        <f>'1'!N89</f>
        <v>90950</v>
      </c>
      <c r="G83" s="444">
        <f>'4'!D89</f>
        <v>2100</v>
      </c>
      <c r="H83" s="44">
        <f t="shared" si="44"/>
        <v>155.32786885245901</v>
      </c>
      <c r="I83" s="45">
        <f t="shared" si="45"/>
        <v>59.993403693931398</v>
      </c>
      <c r="J83" s="45">
        <f t="shared" si="46"/>
        <v>6.5336411609498688</v>
      </c>
      <c r="K83" s="45">
        <f t="shared" si="47"/>
        <v>1.3852242744063323</v>
      </c>
      <c r="L83" s="45">
        <f t="shared" si="48"/>
        <v>2.3089609675645959</v>
      </c>
    </row>
    <row r="84" spans="1:12" s="46" customFormat="1" ht="24.6" hidden="1" x14ac:dyDescent="0.4">
      <c r="A84" s="129">
        <v>41</v>
      </c>
      <c r="B84" s="141" t="s">
        <v>161</v>
      </c>
      <c r="C84" s="32">
        <f>'1'!C90</f>
        <v>5306688</v>
      </c>
      <c r="D84" s="32">
        <f>'1'!D90</f>
        <v>6061305</v>
      </c>
      <c r="E84" s="32">
        <f>'1'!F90</f>
        <v>58981</v>
      </c>
      <c r="F84" s="32">
        <f>'1'!N90</f>
        <v>1277772</v>
      </c>
      <c r="G84" s="444">
        <f>'4'!D90</f>
        <v>45600</v>
      </c>
      <c r="H84" s="44">
        <f t="shared" si="44"/>
        <v>114.22011243170883</v>
      </c>
      <c r="I84" s="45">
        <f t="shared" si="45"/>
        <v>21.080806855949337</v>
      </c>
      <c r="J84" s="45">
        <f t="shared" si="46"/>
        <v>0.97307428020863496</v>
      </c>
      <c r="K84" s="45">
        <f t="shared" si="47"/>
        <v>0.75231323947565742</v>
      </c>
      <c r="L84" s="45">
        <f t="shared" si="48"/>
        <v>3.5687117889576543</v>
      </c>
    </row>
    <row r="85" spans="1:12" s="46" customFormat="1" ht="24.6" hidden="1" x14ac:dyDescent="0.4">
      <c r="A85" s="129">
        <v>42</v>
      </c>
      <c r="B85" s="141" t="s">
        <v>160</v>
      </c>
      <c r="C85" s="32">
        <f>'1'!C91</f>
        <v>2859722</v>
      </c>
      <c r="D85" s="32">
        <f>'1'!D91</f>
        <v>3520621</v>
      </c>
      <c r="E85" s="32">
        <f>'1'!F91</f>
        <v>20083</v>
      </c>
      <c r="F85" s="32">
        <f>'1'!N91</f>
        <v>1752488</v>
      </c>
      <c r="G85" s="444">
        <f>'4'!D91</f>
        <v>65201</v>
      </c>
      <c r="H85" s="44">
        <f t="shared" si="44"/>
        <v>123.11060305861898</v>
      </c>
      <c r="I85" s="45">
        <f t="shared" si="45"/>
        <v>49.77780908538579</v>
      </c>
      <c r="J85" s="45">
        <f t="shared" si="46"/>
        <v>0.57043913559568049</v>
      </c>
      <c r="K85" s="45">
        <f t="shared" si="47"/>
        <v>1.8519744101963831</v>
      </c>
      <c r="L85" s="45">
        <f t="shared" si="48"/>
        <v>3.7204819662103246</v>
      </c>
    </row>
    <row r="86" spans="1:12" ht="24.6" hidden="1" x14ac:dyDescent="0.4">
      <c r="A86" s="129">
        <v>43</v>
      </c>
      <c r="B86" s="141" t="s">
        <v>214</v>
      </c>
      <c r="C86" s="32">
        <f>'1'!C92</f>
        <v>182187</v>
      </c>
      <c r="D86" s="32">
        <f>'1'!D92</f>
        <v>372460</v>
      </c>
      <c r="E86" s="32">
        <f>'1'!F92</f>
        <v>45</v>
      </c>
      <c r="F86" s="32">
        <f>'1'!N92</f>
        <v>2780</v>
      </c>
      <c r="G86" s="444">
        <f>'4'!D92</f>
        <v>2623</v>
      </c>
      <c r="H86" s="44">
        <f t="shared" si="44"/>
        <v>204.4382969147085</v>
      </c>
      <c r="I86" s="45">
        <f t="shared" si="45"/>
        <v>0.7463888739730441</v>
      </c>
      <c r="J86" s="45">
        <f t="shared" si="46"/>
        <v>1.2081834290930569E-2</v>
      </c>
      <c r="K86" s="45">
        <f t="shared" si="47"/>
        <v>0.70423669655801968</v>
      </c>
      <c r="L86" s="45">
        <f t="shared" si="48"/>
        <v>94.352517985611513</v>
      </c>
    </row>
    <row r="87" spans="1:12" ht="24.6" hidden="1" x14ac:dyDescent="0.4">
      <c r="A87" s="129">
        <v>44</v>
      </c>
      <c r="B87" s="141" t="s">
        <v>156</v>
      </c>
      <c r="C87" s="32">
        <f>'1'!C93</f>
        <v>909227</v>
      </c>
      <c r="D87" s="32">
        <f>'1'!D93</f>
        <v>314610</v>
      </c>
      <c r="E87" s="32">
        <f>'1'!F93</f>
        <v>0</v>
      </c>
      <c r="F87" s="32">
        <f>'1'!N93</f>
        <v>155944</v>
      </c>
      <c r="G87" s="444">
        <f>'4'!D93</f>
        <v>0</v>
      </c>
      <c r="H87" s="44">
        <f t="shared" si="44"/>
        <v>34.601920092562146</v>
      </c>
      <c r="I87" s="45">
        <f t="shared" si="45"/>
        <v>49.567400909062016</v>
      </c>
      <c r="J87" s="45">
        <f t="shared" si="46"/>
        <v>0</v>
      </c>
      <c r="K87" s="45">
        <f t="shared" si="47"/>
        <v>0</v>
      </c>
      <c r="L87" s="45">
        <f t="shared" si="48"/>
        <v>0</v>
      </c>
    </row>
    <row r="88" spans="1:12" s="46" customFormat="1" ht="24.6" hidden="1" x14ac:dyDescent="0.4">
      <c r="A88" s="129">
        <v>45</v>
      </c>
      <c r="B88" s="141" t="s">
        <v>177</v>
      </c>
      <c r="C88" s="32">
        <f>'1'!C94</f>
        <v>229700</v>
      </c>
      <c r="D88" s="32">
        <f>'1'!D94</f>
        <v>435400</v>
      </c>
      <c r="E88" s="32">
        <f>'1'!F94</f>
        <v>1600</v>
      </c>
      <c r="F88" s="32">
        <f>'1'!N94</f>
        <v>369300</v>
      </c>
      <c r="G88" s="444">
        <f>'4'!D94</f>
        <v>4500</v>
      </c>
      <c r="H88" s="44">
        <f t="shared" si="44"/>
        <v>189.5515890291685</v>
      </c>
      <c r="I88" s="45">
        <f t="shared" si="45"/>
        <v>84.818557648139631</v>
      </c>
      <c r="J88" s="45">
        <f t="shared" si="46"/>
        <v>0.36747818098300411</v>
      </c>
      <c r="K88" s="45">
        <f t="shared" si="47"/>
        <v>1.033532384014699</v>
      </c>
      <c r="L88" s="45">
        <f t="shared" si="48"/>
        <v>1.2185215272136474</v>
      </c>
    </row>
    <row r="89" spans="1:12" s="46" customFormat="1" ht="24.6" hidden="1" x14ac:dyDescent="0.4">
      <c r="A89" s="129">
        <v>46</v>
      </c>
      <c r="B89" s="141" t="s">
        <v>352</v>
      </c>
      <c r="C89" s="32">
        <f>'1'!C95</f>
        <v>211300</v>
      </c>
      <c r="D89" s="32">
        <f>'1'!D95</f>
        <v>53800</v>
      </c>
      <c r="E89" s="32">
        <f>'1'!F95</f>
        <v>1600</v>
      </c>
      <c r="F89" s="32">
        <f>'1'!N95</f>
        <v>24400</v>
      </c>
      <c r="G89" s="444">
        <f>'4'!D95</f>
        <v>5810</v>
      </c>
      <c r="H89" s="44">
        <f t="shared" si="44"/>
        <v>25.461429247515383</v>
      </c>
      <c r="I89" s="45">
        <f t="shared" si="45"/>
        <v>45.353159851301115</v>
      </c>
      <c r="J89" s="45">
        <f t="shared" si="46"/>
        <v>2.9739776951672861</v>
      </c>
      <c r="K89" s="45">
        <f t="shared" si="47"/>
        <v>10.799256505576208</v>
      </c>
      <c r="L89" s="45">
        <f t="shared" si="48"/>
        <v>23.811475409836067</v>
      </c>
    </row>
    <row r="90" spans="1:12" s="46" customFormat="1" ht="24.6" hidden="1" x14ac:dyDescent="0.4">
      <c r="A90" s="129">
        <v>47</v>
      </c>
      <c r="B90" s="141" t="s">
        <v>311</v>
      </c>
      <c r="C90" s="32">
        <f>'1'!C96</f>
        <v>61646</v>
      </c>
      <c r="D90" s="32">
        <f>'1'!D96</f>
        <v>127843</v>
      </c>
      <c r="E90" s="32">
        <f>'1'!F96</f>
        <v>24697</v>
      </c>
      <c r="F90" s="32">
        <f>'1'!N96</f>
        <v>109898</v>
      </c>
      <c r="G90" s="444">
        <f>'4'!D96</f>
        <v>107861</v>
      </c>
      <c r="H90" s="44">
        <f t="shared" si="44"/>
        <v>207.38247412646399</v>
      </c>
      <c r="I90" s="45">
        <f t="shared" si="45"/>
        <v>85.963251801037217</v>
      </c>
      <c r="J90" s="45">
        <f t="shared" si="46"/>
        <v>19.318226261899358</v>
      </c>
      <c r="K90" s="45">
        <f t="shared" si="47"/>
        <v>84.369891194668455</v>
      </c>
      <c r="L90" s="45">
        <f t="shared" si="48"/>
        <v>98.146463083950579</v>
      </c>
    </row>
    <row r="91" spans="1:12" ht="24.6" hidden="1" x14ac:dyDescent="0.4">
      <c r="A91" s="129">
        <v>48</v>
      </c>
      <c r="B91" s="141" t="s">
        <v>175</v>
      </c>
      <c r="C91" s="32">
        <f>'1'!C97</f>
        <v>1661100</v>
      </c>
      <c r="D91" s="32">
        <f>'1'!D97</f>
        <v>2314600</v>
      </c>
      <c r="E91" s="32">
        <f>'1'!F97</f>
        <v>0</v>
      </c>
      <c r="F91" s="32">
        <f>'1'!N97</f>
        <v>1270600</v>
      </c>
      <c r="G91" s="444">
        <f>'4'!D97</f>
        <v>154200</v>
      </c>
      <c r="H91" s="44">
        <f t="shared" si="44"/>
        <v>139.34140027692493</v>
      </c>
      <c r="I91" s="45">
        <f t="shared" si="45"/>
        <v>54.895014257323083</v>
      </c>
      <c r="J91" s="45">
        <f t="shared" si="46"/>
        <v>0</v>
      </c>
      <c r="K91" s="45">
        <f t="shared" si="47"/>
        <v>6.6620582390045797</v>
      </c>
      <c r="L91" s="45">
        <f t="shared" si="48"/>
        <v>12.135998740752401</v>
      </c>
    </row>
    <row r="92" spans="1:12" s="46" customFormat="1" ht="24.6" hidden="1" x14ac:dyDescent="0.4">
      <c r="A92" s="1085" t="s">
        <v>391</v>
      </c>
      <c r="B92" s="1086"/>
      <c r="C92" s="32">
        <f>SUM(C78:C91)</f>
        <v>15505011</v>
      </c>
      <c r="D92" s="32">
        <f>SUM(D78:D91)</f>
        <v>14292952</v>
      </c>
      <c r="E92" s="32">
        <f>SUM(E78:E91)</f>
        <v>152753</v>
      </c>
      <c r="F92" s="32">
        <f>'1'!N98</f>
        <v>5709210</v>
      </c>
      <c r="G92" s="32">
        <f>SUM(G78:G91)</f>
        <v>472365</v>
      </c>
      <c r="H92" s="44">
        <f t="shared" si="44"/>
        <v>92.182791743907828</v>
      </c>
      <c r="I92" s="45">
        <f t="shared" si="45"/>
        <v>39.944232653968193</v>
      </c>
      <c r="J92" s="45">
        <f t="shared" si="46"/>
        <v>1.0687295388664289</v>
      </c>
      <c r="K92" s="45">
        <f t="shared" si="47"/>
        <v>3.3048806152850716</v>
      </c>
      <c r="L92" s="45">
        <f t="shared" si="48"/>
        <v>8.2737366465763209</v>
      </c>
    </row>
    <row r="93" spans="1:12" ht="25.2" hidden="1" thickBot="1" x14ac:dyDescent="0.45">
      <c r="A93" s="1082" t="s">
        <v>157</v>
      </c>
      <c r="B93" s="1083"/>
      <c r="C93" s="32">
        <f>C76+C77+C92</f>
        <v>39823798</v>
      </c>
      <c r="D93" s="32">
        <f>D76+D77+D92</f>
        <v>24570340</v>
      </c>
      <c r="E93" s="32">
        <f>E76+E77+E92</f>
        <v>581299</v>
      </c>
      <c r="F93" s="32">
        <f>F76+F77+F92</f>
        <v>13547331</v>
      </c>
      <c r="G93" s="32">
        <f>G76+G77+G92</f>
        <v>2034614</v>
      </c>
      <c r="H93" s="44">
        <f t="shared" si="44"/>
        <v>61.697631150097742</v>
      </c>
      <c r="I93" s="45">
        <f t="shared" si="45"/>
        <v>55.136929322101359</v>
      </c>
      <c r="J93" s="45">
        <f t="shared" si="46"/>
        <v>2.3658565571335193</v>
      </c>
      <c r="K93" s="45">
        <f t="shared" si="47"/>
        <v>8.2807726714404435</v>
      </c>
      <c r="L93" s="45">
        <f t="shared" si="48"/>
        <v>15.018559744351121</v>
      </c>
    </row>
    <row r="94" spans="1:12" ht="17.399999999999999" x14ac:dyDescent="0.3">
      <c r="A94" s="76"/>
      <c r="B94" s="76"/>
      <c r="C94" s="42"/>
      <c r="D94" s="42"/>
      <c r="E94" s="36"/>
    </row>
    <row r="95" spans="1:12" ht="17.399999999999999" x14ac:dyDescent="0.3">
      <c r="A95" s="77"/>
      <c r="B95" s="77"/>
      <c r="C95" s="42"/>
      <c r="D95" s="36"/>
      <c r="E95" s="36"/>
    </row>
    <row r="96" spans="1:12" ht="17.399999999999999" x14ac:dyDescent="0.3">
      <c r="A96" s="36"/>
      <c r="B96" s="36"/>
      <c r="C96" s="42"/>
      <c r="D96" s="36"/>
      <c r="E96" s="36"/>
      <c r="F96" s="125"/>
    </row>
    <row r="97" spans="1:5" ht="17.399999999999999" x14ac:dyDescent="0.3">
      <c r="A97" s="36"/>
      <c r="B97" s="36"/>
      <c r="C97" s="42"/>
      <c r="D97" s="36"/>
      <c r="E97" s="36"/>
    </row>
    <row r="98" spans="1:5" ht="17.399999999999999" x14ac:dyDescent="0.3">
      <c r="A98" s="36"/>
      <c r="B98" s="36"/>
      <c r="C98" s="42"/>
      <c r="D98" s="36"/>
      <c r="E98" s="36"/>
    </row>
    <row r="99" spans="1:5" ht="17.399999999999999" x14ac:dyDescent="0.3">
      <c r="A99" s="36"/>
      <c r="B99" s="36"/>
      <c r="C99" s="42"/>
      <c r="D99" s="36"/>
      <c r="E99" s="36"/>
    </row>
    <row r="100" spans="1:5" ht="17.399999999999999" x14ac:dyDescent="0.3">
      <c r="A100" s="36"/>
      <c r="B100" s="36"/>
      <c r="C100" s="43"/>
      <c r="D100" s="36"/>
      <c r="E100" s="36"/>
    </row>
    <row r="101" spans="1:5" ht="17.399999999999999" x14ac:dyDescent="0.3">
      <c r="A101" s="36"/>
      <c r="B101" s="36"/>
      <c r="C101" s="43"/>
      <c r="D101" s="36"/>
      <c r="E101" s="36"/>
    </row>
    <row r="102" spans="1:5" ht="17.399999999999999" x14ac:dyDescent="0.3">
      <c r="A102" s="36"/>
      <c r="B102" s="36"/>
      <c r="C102" s="42"/>
      <c r="D102" s="36"/>
      <c r="E102" s="36"/>
    </row>
    <row r="103" spans="1:5" ht="17.399999999999999" x14ac:dyDescent="0.3">
      <c r="A103" s="36"/>
      <c r="B103" s="36"/>
      <c r="C103" s="42"/>
      <c r="D103" s="36"/>
      <c r="E103" s="36"/>
    </row>
    <row r="104" spans="1:5" ht="17.399999999999999" x14ac:dyDescent="0.3">
      <c r="A104" s="36"/>
      <c r="B104" s="36"/>
      <c r="C104" s="43"/>
      <c r="D104" s="36"/>
      <c r="E104" s="36"/>
    </row>
    <row r="105" spans="1:5" ht="17.399999999999999" x14ac:dyDescent="0.3">
      <c r="A105" s="36"/>
      <c r="B105" s="36"/>
      <c r="C105" s="43"/>
      <c r="D105" s="36"/>
      <c r="E105" s="36"/>
    </row>
    <row r="106" spans="1:5" ht="17.399999999999999" x14ac:dyDescent="0.3">
      <c r="A106" s="36"/>
      <c r="B106" s="36"/>
      <c r="C106" s="42"/>
      <c r="D106" s="36"/>
      <c r="E106" s="36"/>
    </row>
    <row r="107" spans="1:5" ht="17.399999999999999" x14ac:dyDescent="0.3">
      <c r="A107" s="36"/>
      <c r="B107" s="36"/>
      <c r="C107" s="43"/>
      <c r="D107" s="36"/>
      <c r="E107" s="36"/>
    </row>
    <row r="108" spans="1:5" ht="17.399999999999999" x14ac:dyDescent="0.3">
      <c r="A108" s="36"/>
      <c r="B108" s="36"/>
      <c r="C108" s="42"/>
      <c r="D108" s="36"/>
      <c r="E108" s="36"/>
    </row>
    <row r="109" spans="1:5" ht="17.399999999999999" x14ac:dyDescent="0.3">
      <c r="A109" s="36"/>
      <c r="B109" s="36"/>
      <c r="C109" s="42"/>
      <c r="D109" s="36"/>
      <c r="E109" s="36"/>
    </row>
    <row r="110" spans="1:5" ht="17.399999999999999" x14ac:dyDescent="0.3">
      <c r="A110" s="36"/>
      <c r="B110" s="36"/>
      <c r="C110" s="42"/>
      <c r="D110" s="36"/>
      <c r="E110" s="36"/>
    </row>
    <row r="111" spans="1:5" ht="17.399999999999999" x14ac:dyDescent="0.3">
      <c r="A111" s="36"/>
      <c r="B111" s="36"/>
      <c r="C111" s="43"/>
      <c r="D111" s="36"/>
      <c r="E111" s="36"/>
    </row>
    <row r="112" spans="1:5" x14ac:dyDescent="0.25">
      <c r="A112" s="36"/>
      <c r="B112" s="36"/>
      <c r="C112" s="95"/>
      <c r="D112" s="36"/>
      <c r="E112" s="36"/>
    </row>
    <row r="113" spans="2:4" x14ac:dyDescent="0.25">
      <c r="B113" s="36"/>
      <c r="C113" s="36"/>
      <c r="D113" s="36"/>
    </row>
  </sheetData>
  <mergeCells count="4">
    <mergeCell ref="A52:B52"/>
    <mergeCell ref="A93:B93"/>
    <mergeCell ref="A76:B76"/>
    <mergeCell ref="A92:B92"/>
  </mergeCells>
  <phoneticPr fontId="19" type="noConversion"/>
  <printOptions horizontalCentered="1"/>
  <pageMargins left="1" right="0.25" top="1" bottom="0.25" header="0.25" footer="0.25"/>
  <pageSetup scale="52" orientation="landscape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topLeftCell="A1048576" zoomScale="60" zoomScaleNormal="50" workbookViewId="0">
      <selection sqref="A1:XFD1048576"/>
    </sheetView>
  </sheetViews>
  <sheetFormatPr defaultRowHeight="15" zeroHeight="1" x14ac:dyDescent="0.25"/>
  <cols>
    <col min="1" max="1" width="9.90625" customWidth="1"/>
    <col min="2" max="2" width="30.90625" customWidth="1"/>
    <col min="3" max="3" width="13.90625" customWidth="1"/>
    <col min="4" max="4" width="13.1796875" customWidth="1"/>
    <col min="5" max="5" width="23.36328125" customWidth="1"/>
    <col min="6" max="6" width="16.1796875" bestFit="1" customWidth="1"/>
    <col min="7" max="7" width="12.81640625" bestFit="1" customWidth="1"/>
    <col min="8" max="8" width="22.453125" bestFit="1" customWidth="1"/>
    <col min="9" max="9" width="10.81640625" customWidth="1"/>
    <col min="10" max="10" width="21.54296875" customWidth="1"/>
    <col min="11" max="11" width="17.6328125" bestFit="1" customWidth="1"/>
    <col min="12" max="12" width="19.36328125" bestFit="1" customWidth="1"/>
    <col min="13" max="13" width="11.6328125" bestFit="1" customWidth="1"/>
    <col min="14" max="14" width="17.6328125" bestFit="1" customWidth="1"/>
  </cols>
  <sheetData>
    <row r="1" spans="1:11" ht="20.100000000000001" hidden="1" customHeight="1" x14ac:dyDescent="0.25"/>
    <row r="2" spans="1:11" ht="20.100000000000001" hidden="1" customHeight="1" x14ac:dyDescent="0.4">
      <c r="H2" s="80" t="s">
        <v>103</v>
      </c>
      <c r="I2" s="80"/>
    </row>
    <row r="3" spans="1:11" ht="20.100000000000001" hidden="1" customHeight="1" x14ac:dyDescent="0.25"/>
    <row r="4" spans="1:11" ht="20.100000000000001" hidden="1" customHeight="1" x14ac:dyDescent="0.3">
      <c r="B4" s="116" t="s">
        <v>335</v>
      </c>
      <c r="C4" s="81"/>
      <c r="D4" s="81"/>
      <c r="E4" s="81"/>
      <c r="F4" s="81"/>
    </row>
    <row r="5" spans="1:11" ht="20.100000000000001" hidden="1" customHeight="1" x14ac:dyDescent="0.25"/>
    <row r="6" spans="1:11" ht="20.100000000000001" hidden="1" customHeight="1" x14ac:dyDescent="0.3">
      <c r="A6" s="82" t="s">
        <v>104</v>
      </c>
      <c r="B6" s="82" t="s">
        <v>105</v>
      </c>
      <c r="C6" s="82" t="s">
        <v>106</v>
      </c>
      <c r="D6" s="82"/>
      <c r="E6" s="82" t="s">
        <v>107</v>
      </c>
      <c r="F6" s="82"/>
      <c r="G6" s="81"/>
      <c r="H6" s="81"/>
    </row>
    <row r="7" spans="1:11" ht="20.100000000000001" hidden="1" customHeight="1" x14ac:dyDescent="0.3">
      <c r="A7" s="82"/>
      <c r="B7" s="82"/>
      <c r="C7" s="82"/>
      <c r="D7" s="82"/>
      <c r="E7" s="82"/>
      <c r="F7" s="82"/>
      <c r="G7" s="81"/>
      <c r="H7" s="81"/>
    </row>
    <row r="8" spans="1:11" ht="20.100000000000001" hidden="1" customHeight="1" x14ac:dyDescent="0.3">
      <c r="A8" s="82"/>
      <c r="B8" s="82"/>
      <c r="C8" s="82"/>
      <c r="D8" s="82"/>
      <c r="E8" s="82"/>
      <c r="F8" s="82"/>
      <c r="G8" s="81"/>
      <c r="H8" s="81"/>
    </row>
    <row r="9" spans="1:11" ht="20.100000000000001" hidden="1" customHeight="1" x14ac:dyDescent="0.3">
      <c r="A9" s="82"/>
      <c r="B9" s="82"/>
      <c r="C9" s="117" t="s">
        <v>336</v>
      </c>
      <c r="D9" s="117" t="s">
        <v>337</v>
      </c>
      <c r="E9" s="117" t="s">
        <v>338</v>
      </c>
      <c r="F9" s="117" t="s">
        <v>337</v>
      </c>
      <c r="G9" s="81"/>
      <c r="H9" s="81"/>
    </row>
    <row r="10" spans="1:11" ht="20.100000000000001" hidden="1" customHeight="1" x14ac:dyDescent="0.3">
      <c r="A10" s="82"/>
      <c r="B10" s="82"/>
      <c r="C10" s="82"/>
      <c r="D10" s="82"/>
      <c r="E10" s="82"/>
      <c r="F10" s="82"/>
      <c r="G10" s="81"/>
      <c r="H10" s="81"/>
    </row>
    <row r="11" spans="1:11" ht="20.100000000000001" hidden="1" customHeight="1" x14ac:dyDescent="0.3">
      <c r="A11" s="82"/>
      <c r="B11" s="82" t="s">
        <v>108</v>
      </c>
      <c r="C11" s="83">
        <v>60</v>
      </c>
      <c r="D11" s="83">
        <v>60</v>
      </c>
      <c r="E11" s="83">
        <v>10</v>
      </c>
      <c r="F11" s="83">
        <v>10</v>
      </c>
      <c r="G11" s="81"/>
      <c r="H11" s="81"/>
    </row>
    <row r="12" spans="1:11" ht="20.100000000000001" hidden="1" customHeight="1" x14ac:dyDescent="0.3">
      <c r="A12" s="81"/>
      <c r="B12" s="81"/>
      <c r="C12" s="81"/>
      <c r="D12" s="81"/>
      <c r="E12" s="81"/>
      <c r="F12" s="81"/>
      <c r="G12" s="81"/>
      <c r="H12" s="81"/>
    </row>
    <row r="13" spans="1:11" ht="20.100000000000001" hidden="1" customHeight="1" x14ac:dyDescent="0.4">
      <c r="H13" s="80" t="s">
        <v>109</v>
      </c>
      <c r="I13" s="84"/>
    </row>
    <row r="14" spans="1:11" ht="20.100000000000001" hidden="1" customHeight="1" x14ac:dyDescent="0.25"/>
    <row r="15" spans="1:11" ht="20.100000000000001" hidden="1" customHeight="1" x14ac:dyDescent="0.3">
      <c r="A15" s="85"/>
      <c r="B15" s="124" t="s">
        <v>344</v>
      </c>
      <c r="C15" s="86"/>
      <c r="D15" s="86"/>
      <c r="E15" s="86"/>
      <c r="F15" s="85"/>
      <c r="G15" s="85"/>
      <c r="H15" s="85"/>
      <c r="I15" s="85"/>
      <c r="J15" s="85"/>
      <c r="K15" s="85"/>
    </row>
    <row r="16" spans="1:11" ht="20.100000000000001" hidden="1" customHeight="1" x14ac:dyDescent="0.3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20.100000000000001" hidden="1" customHeight="1" x14ac:dyDescent="0.3">
      <c r="A17" s="85" t="s">
        <v>104</v>
      </c>
      <c r="B17" s="85" t="s">
        <v>105</v>
      </c>
      <c r="C17" s="85" t="s">
        <v>110</v>
      </c>
      <c r="D17" s="85"/>
      <c r="E17" s="85"/>
      <c r="F17" s="85"/>
      <c r="G17" s="85"/>
      <c r="H17" s="85"/>
      <c r="I17" s="85"/>
      <c r="J17" s="85"/>
      <c r="K17" s="85"/>
    </row>
    <row r="18" spans="1:11" ht="20.100000000000001" hidden="1" customHeight="1" x14ac:dyDescent="0.3">
      <c r="A18" s="85"/>
      <c r="B18" s="85"/>
      <c r="C18" s="85"/>
      <c r="D18" s="85"/>
      <c r="E18" s="85"/>
      <c r="F18" s="85"/>
      <c r="G18" s="85"/>
      <c r="H18" s="85" t="s">
        <v>111</v>
      </c>
      <c r="I18" s="85"/>
      <c r="J18" s="85"/>
      <c r="K18" s="85"/>
    </row>
    <row r="19" spans="1:11" ht="20.100000000000001" hidden="1" customHeight="1" x14ac:dyDescent="0.3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ht="20.100000000000001" hidden="1" customHeight="1" x14ac:dyDescent="0.3">
      <c r="A20" s="85"/>
      <c r="B20" s="82"/>
      <c r="C20" s="117" t="s">
        <v>338</v>
      </c>
      <c r="D20" s="117" t="s">
        <v>337</v>
      </c>
      <c r="E20" s="85" t="s">
        <v>112</v>
      </c>
      <c r="F20" s="85" t="s">
        <v>113</v>
      </c>
      <c r="G20" s="85"/>
      <c r="H20" s="117" t="s">
        <v>338</v>
      </c>
      <c r="I20" s="117" t="s">
        <v>337</v>
      </c>
      <c r="J20" s="85" t="s">
        <v>112</v>
      </c>
      <c r="K20" s="85" t="s">
        <v>113</v>
      </c>
    </row>
    <row r="21" spans="1:11" ht="20.100000000000001" hidden="1" customHeight="1" x14ac:dyDescent="0.3">
      <c r="A21" s="85"/>
      <c r="B21" s="85"/>
      <c r="C21" s="85"/>
      <c r="D21" s="85"/>
      <c r="E21" s="85" t="s">
        <v>342</v>
      </c>
      <c r="F21" s="85"/>
      <c r="G21" s="85"/>
      <c r="H21" s="85"/>
      <c r="I21" s="85"/>
      <c r="J21" s="85" t="s">
        <v>342</v>
      </c>
      <c r="K21" s="85"/>
    </row>
    <row r="22" spans="1:11" ht="20.100000000000001" hidden="1" customHeight="1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20.100000000000001" hidden="1" customHeight="1" x14ac:dyDescent="0.3">
      <c r="A23" s="88"/>
      <c r="B23" s="82" t="s">
        <v>108</v>
      </c>
      <c r="C23" s="89">
        <v>3906.43</v>
      </c>
      <c r="D23" s="89">
        <f>'1'!C99/10000</f>
        <v>3982.3798000000002</v>
      </c>
      <c r="E23" s="89">
        <f>D23-C23</f>
        <v>75.949800000000323</v>
      </c>
      <c r="F23" s="91">
        <f>E23*100/C23/100</f>
        <v>1.9442252900986404E-2</v>
      </c>
      <c r="G23" s="90"/>
      <c r="H23" s="90">
        <v>1806.87</v>
      </c>
      <c r="I23" s="89">
        <f>'1'!C58/10000</f>
        <v>1500.4952000000001</v>
      </c>
      <c r="J23" s="89">
        <f>I23-H23</f>
        <v>-306.37479999999982</v>
      </c>
      <c r="K23" s="91">
        <f>J23*100/H23/100</f>
        <v>-0.16956106416067557</v>
      </c>
    </row>
    <row r="24" spans="1:11" ht="20.100000000000001" hidden="1" customHeight="1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20.100000000000001" hidden="1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ht="20.100000000000001" hidden="1" customHeight="1" x14ac:dyDescent="0.4">
      <c r="H26" s="80" t="s">
        <v>114</v>
      </c>
      <c r="I26" s="84"/>
    </row>
    <row r="27" spans="1:11" ht="20.100000000000001" hidden="1" customHeight="1" x14ac:dyDescent="0.25"/>
    <row r="28" spans="1:11" ht="20.100000000000001" hidden="1" customHeight="1" x14ac:dyDescent="0.25"/>
    <row r="29" spans="1:11" ht="20.100000000000001" hidden="1" customHeight="1" x14ac:dyDescent="0.3">
      <c r="A29" s="93"/>
      <c r="B29" s="118" t="s">
        <v>345</v>
      </c>
      <c r="C29" s="82"/>
      <c r="D29" s="82"/>
      <c r="E29" s="82"/>
      <c r="F29" s="82"/>
      <c r="G29" s="93"/>
      <c r="H29" s="93"/>
      <c r="I29" s="93"/>
      <c r="J29" s="93"/>
      <c r="K29" s="93"/>
    </row>
    <row r="30" spans="1:11" ht="20.100000000000001" hidden="1" customHeight="1" x14ac:dyDescent="0.3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20.100000000000001" hidden="1" customHeight="1" x14ac:dyDescent="0.3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20.100000000000001" hidden="1" customHeight="1" x14ac:dyDescent="0.3">
      <c r="A32" s="93" t="s">
        <v>104</v>
      </c>
      <c r="B32" s="93" t="s">
        <v>105</v>
      </c>
      <c r="C32" s="93" t="s">
        <v>110</v>
      </c>
      <c r="D32" s="93"/>
      <c r="E32" s="93"/>
      <c r="F32" s="93"/>
      <c r="G32" s="93"/>
      <c r="H32" s="93" t="s">
        <v>115</v>
      </c>
      <c r="I32" s="93"/>
      <c r="J32" s="93"/>
      <c r="K32" s="93"/>
    </row>
    <row r="33" spans="1:11" ht="20.100000000000001" hidden="1" customHeight="1" x14ac:dyDescent="0.3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20.100000000000001" hidden="1" customHeight="1" x14ac:dyDescent="0.3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20.100000000000001" hidden="1" customHeight="1" x14ac:dyDescent="0.3">
      <c r="A35" s="93"/>
      <c r="B35" s="93"/>
      <c r="C35" s="117" t="s">
        <v>339</v>
      </c>
      <c r="D35" s="117" t="s">
        <v>340</v>
      </c>
      <c r="E35" s="93" t="s">
        <v>112</v>
      </c>
      <c r="F35" s="93" t="s">
        <v>113</v>
      </c>
      <c r="G35" s="93"/>
      <c r="H35" s="117" t="s">
        <v>339</v>
      </c>
      <c r="I35" s="117" t="s">
        <v>341</v>
      </c>
      <c r="J35" s="93" t="s">
        <v>112</v>
      </c>
      <c r="K35" s="93" t="s">
        <v>113</v>
      </c>
    </row>
    <row r="36" spans="1:11" ht="20.100000000000001" hidden="1" customHeight="1" x14ac:dyDescent="0.3">
      <c r="A36" s="93"/>
      <c r="B36" s="93"/>
      <c r="C36" s="93"/>
      <c r="D36" s="93"/>
      <c r="E36" s="93" t="s">
        <v>342</v>
      </c>
      <c r="F36" s="93"/>
      <c r="G36" s="93"/>
      <c r="H36" s="93"/>
      <c r="I36" s="93"/>
      <c r="J36" s="93" t="s">
        <v>342</v>
      </c>
      <c r="K36" s="93"/>
    </row>
    <row r="37" spans="1:11" ht="20.100000000000001" hidden="1" customHeight="1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20.100000000000001" hidden="1" customHeight="1" x14ac:dyDescent="0.3">
      <c r="A38" s="94"/>
      <c r="B38" s="82" t="s">
        <v>108</v>
      </c>
      <c r="C38" s="90">
        <v>1948.49</v>
      </c>
      <c r="D38" s="89">
        <f>'1'!D99/10000</f>
        <v>2457.0340000000001</v>
      </c>
      <c r="E38" s="89">
        <f>D38-C38</f>
        <v>508.5440000000001</v>
      </c>
      <c r="F38" s="91">
        <f>E38*100/C38/100</f>
        <v>0.26099389783883936</v>
      </c>
      <c r="G38" s="90"/>
      <c r="H38" s="90">
        <v>109.58</v>
      </c>
      <c r="I38" s="89">
        <f>'1'!D58/10000</f>
        <v>91.130600000000001</v>
      </c>
      <c r="J38" s="89">
        <f>I38-H38</f>
        <v>-18.449399999999997</v>
      </c>
      <c r="K38" s="91">
        <f>J38*100/H38/100</f>
        <v>-0.16836466508486947</v>
      </c>
    </row>
    <row r="39" spans="1:11" ht="20.100000000000001" hidden="1" customHeight="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20.100000000000001" hidden="1" customHeight="1" x14ac:dyDescent="0.3">
      <c r="A40" s="92"/>
      <c r="B40" s="8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20.100000000000001" hidden="1" customHeight="1" x14ac:dyDescent="0.4">
      <c r="H41" s="80"/>
      <c r="I41" s="84"/>
      <c r="J41" s="84"/>
    </row>
    <row r="42" spans="1:11" ht="20.100000000000001" hidden="1" customHeight="1" x14ac:dyDescent="0.4">
      <c r="H42" s="80"/>
      <c r="I42" s="84"/>
      <c r="J42" s="84"/>
    </row>
    <row r="43" spans="1:11" ht="20.100000000000001" hidden="1" customHeight="1" x14ac:dyDescent="0.4">
      <c r="H43" s="80" t="s">
        <v>116</v>
      </c>
      <c r="I43" s="84"/>
      <c r="J43" s="84"/>
    </row>
    <row r="44" spans="1:11" ht="20.100000000000001" hidden="1" customHeight="1" x14ac:dyDescent="0.4">
      <c r="H44" s="80"/>
      <c r="I44" s="84"/>
      <c r="J44" s="84"/>
    </row>
    <row r="45" spans="1:11" ht="20.100000000000001" hidden="1" customHeight="1" x14ac:dyDescent="0.3">
      <c r="B45" s="116" t="s">
        <v>343</v>
      </c>
      <c r="C45" s="81"/>
      <c r="D45" s="81"/>
      <c r="E45" s="81"/>
      <c r="F45" s="81"/>
      <c r="G45" s="46"/>
    </row>
    <row r="46" spans="1:11" ht="20.100000000000001" hidden="1" customHeight="1" x14ac:dyDescent="0.25"/>
    <row r="47" spans="1:11" ht="20.100000000000001" hidden="1" customHeight="1" x14ac:dyDescent="0.25"/>
    <row r="48" spans="1:11" ht="20.100000000000001" hidden="1" customHeight="1" x14ac:dyDescent="0.3">
      <c r="A48" s="90" t="s">
        <v>104</v>
      </c>
      <c r="B48" s="90" t="s">
        <v>105</v>
      </c>
      <c r="C48" s="90" t="s">
        <v>110</v>
      </c>
      <c r="D48" s="90"/>
      <c r="E48" s="90"/>
      <c r="F48" s="90"/>
      <c r="G48" s="90"/>
      <c r="H48" s="90" t="s">
        <v>117</v>
      </c>
      <c r="I48" s="90"/>
      <c r="J48" s="90"/>
      <c r="K48" s="90"/>
    </row>
    <row r="49" spans="1:11" ht="20.100000000000001" hidden="1" customHeight="1" x14ac:dyDescent="0.3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ht="20.100000000000001" hidden="1" customHeight="1" x14ac:dyDescent="0.3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ht="20.100000000000001" hidden="1" customHeight="1" x14ac:dyDescent="0.3">
      <c r="A51" s="90"/>
      <c r="B51" s="90"/>
      <c r="C51" s="117" t="s">
        <v>339</v>
      </c>
      <c r="D51" s="117" t="s">
        <v>337</v>
      </c>
      <c r="E51" s="90" t="s">
        <v>112</v>
      </c>
      <c r="F51" s="90" t="s">
        <v>113</v>
      </c>
      <c r="G51" s="90"/>
      <c r="H51" s="117" t="s">
        <v>339</v>
      </c>
      <c r="I51" s="117" t="s">
        <v>337</v>
      </c>
      <c r="J51" s="90" t="s">
        <v>112</v>
      </c>
      <c r="K51" s="90" t="s">
        <v>113</v>
      </c>
    </row>
    <row r="52" spans="1:11" ht="20.100000000000001" hidden="1" customHeight="1" x14ac:dyDescent="0.3">
      <c r="A52" s="90"/>
      <c r="B52" s="90"/>
      <c r="C52" s="90"/>
      <c r="D52" s="90"/>
      <c r="E52" s="90" t="s">
        <v>342</v>
      </c>
      <c r="F52" s="90"/>
      <c r="G52" s="90"/>
      <c r="H52" s="90"/>
      <c r="I52" s="90"/>
      <c r="J52" s="90" t="s">
        <v>342</v>
      </c>
      <c r="K52" s="90"/>
    </row>
    <row r="53" spans="1:11" ht="20.100000000000001" hidden="1" customHeight="1" x14ac:dyDescent="0.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ht="20.100000000000001" hidden="1" customHeight="1" x14ac:dyDescent="0.3">
      <c r="A54" s="92"/>
      <c r="B54" s="82" t="s">
        <v>108</v>
      </c>
      <c r="C54" s="90">
        <v>49.88</v>
      </c>
      <c r="D54" s="89">
        <f>'5'!C42</f>
        <v>61.697631150097742</v>
      </c>
      <c r="E54" s="89">
        <f>D54-C54</f>
        <v>11.817631150097739</v>
      </c>
      <c r="F54" s="91">
        <f>E54*100/C54/100</f>
        <v>0.23692123396346709</v>
      </c>
      <c r="G54" s="90"/>
      <c r="H54" s="90">
        <v>6.07</v>
      </c>
      <c r="I54" s="89">
        <f>'5'!C8</f>
        <v>28.769868135596909</v>
      </c>
      <c r="J54" s="89">
        <f>I54-H54</f>
        <v>22.699868135596908</v>
      </c>
      <c r="K54" s="91">
        <f>J54*100/H54/100</f>
        <v>3.7396817356831802</v>
      </c>
    </row>
    <row r="55" spans="1:11" ht="20.100000000000001" hidden="1" customHeight="1" x14ac:dyDescent="0.3">
      <c r="A55" s="92"/>
      <c r="B55" s="82"/>
      <c r="C55" s="92"/>
      <c r="D55" s="92"/>
      <c r="E55" s="92"/>
      <c r="F55" s="92"/>
      <c r="G55" s="92"/>
      <c r="H55" s="92"/>
      <c r="I55" s="92"/>
      <c r="J55" s="92"/>
      <c r="K55" s="92"/>
    </row>
    <row r="56" spans="1:11" ht="20.100000000000001" hidden="1" customHeight="1" x14ac:dyDescent="0.3">
      <c r="A56" s="92"/>
      <c r="B56" s="82"/>
      <c r="C56" s="92"/>
      <c r="D56" s="92"/>
      <c r="E56" s="92"/>
      <c r="F56" s="92"/>
      <c r="G56" s="92"/>
      <c r="H56" s="92"/>
      <c r="I56" s="92"/>
      <c r="J56" s="92"/>
      <c r="K56" s="92"/>
    </row>
    <row r="57" spans="1:11" ht="20.100000000000001" hidden="1" customHeight="1" x14ac:dyDescent="0.3">
      <c r="B57" s="81"/>
    </row>
    <row r="58" spans="1:11" ht="20.100000000000001" hidden="1" customHeight="1" x14ac:dyDescent="0.25"/>
    <row r="59" spans="1:11" ht="20.100000000000001" hidden="1" customHeight="1" x14ac:dyDescent="0.4">
      <c r="H59" s="80" t="s">
        <v>118</v>
      </c>
      <c r="I59" s="84"/>
    </row>
    <row r="60" spans="1:11" ht="20.100000000000001" hidden="1" customHeight="1" x14ac:dyDescent="0.25"/>
    <row r="61" spans="1:11" ht="20.100000000000001" hidden="1" customHeight="1" x14ac:dyDescent="0.3">
      <c r="A61" s="92"/>
      <c r="B61" s="118" t="s">
        <v>346</v>
      </c>
      <c r="C61" s="82"/>
      <c r="D61" s="82"/>
      <c r="E61" s="82"/>
      <c r="F61" s="92"/>
      <c r="G61" s="92"/>
      <c r="H61" s="92"/>
      <c r="I61" s="92"/>
      <c r="J61" s="92"/>
    </row>
    <row r="62" spans="1:11" ht="20.100000000000001" hidden="1" customHeight="1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1" ht="20.100000000000001" hidden="1" customHeight="1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1" ht="20.100000000000001" hidden="1" customHeight="1" x14ac:dyDescent="0.3">
      <c r="A64" s="90" t="s">
        <v>104</v>
      </c>
      <c r="B64" s="90" t="s">
        <v>105</v>
      </c>
      <c r="C64" s="90" t="s">
        <v>110</v>
      </c>
      <c r="D64" s="90"/>
      <c r="E64" s="90"/>
      <c r="F64" s="90"/>
      <c r="G64" s="90"/>
      <c r="H64" s="90" t="s">
        <v>117</v>
      </c>
      <c r="I64" s="90"/>
      <c r="J64" s="92"/>
    </row>
    <row r="65" spans="1:14" ht="20.100000000000001" hidden="1" customHeight="1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4" ht="20.100000000000001" hidden="1" customHeight="1" x14ac:dyDescent="0.25">
      <c r="A66" s="92"/>
      <c r="B66" s="92"/>
      <c r="C66" s="94" t="s">
        <v>119</v>
      </c>
      <c r="D66" s="94" t="s">
        <v>120</v>
      </c>
      <c r="E66" s="94" t="s">
        <v>121</v>
      </c>
      <c r="F66" s="92"/>
      <c r="G66" s="92"/>
      <c r="H66" s="94" t="s">
        <v>119</v>
      </c>
      <c r="I66" s="94" t="s">
        <v>120</v>
      </c>
      <c r="J66" s="94" t="s">
        <v>121</v>
      </c>
    </row>
    <row r="67" spans="1:14" ht="20.100000000000001" hidden="1" customHeight="1" x14ac:dyDescent="0.25">
      <c r="A67" s="92"/>
      <c r="B67" s="92"/>
      <c r="C67" s="94" t="s">
        <v>122</v>
      </c>
      <c r="D67" s="94" t="s">
        <v>123</v>
      </c>
      <c r="E67" s="94"/>
      <c r="F67" s="92"/>
      <c r="G67" s="92"/>
      <c r="H67" s="94" t="s">
        <v>122</v>
      </c>
      <c r="I67" s="94" t="s">
        <v>123</v>
      </c>
      <c r="J67" s="94"/>
    </row>
    <row r="68" spans="1:14" ht="20.100000000000001" hidden="1" customHeight="1" x14ac:dyDescent="0.25">
      <c r="A68" s="92"/>
      <c r="B68" s="92"/>
      <c r="C68" s="94"/>
      <c r="D68" s="94"/>
      <c r="E68" s="94"/>
      <c r="F68" s="92"/>
      <c r="G68" s="92"/>
      <c r="H68" s="94"/>
      <c r="I68" s="94"/>
      <c r="J68" s="94"/>
    </row>
    <row r="69" spans="1:14" ht="20.100000000000001" hidden="1" customHeight="1" x14ac:dyDescent="0.3">
      <c r="A69" s="92"/>
      <c r="B69" s="82" t="s">
        <v>108</v>
      </c>
      <c r="C69" s="89">
        <f>'5'!D113</f>
        <v>0</v>
      </c>
      <c r="D69" s="89">
        <f>'5'!E113</f>
        <v>0</v>
      </c>
      <c r="E69" s="89">
        <f>'5'!F113</f>
        <v>0</v>
      </c>
      <c r="F69" s="90"/>
      <c r="G69" s="90"/>
      <c r="H69" s="89">
        <f>'5'!D16</f>
        <v>76.081834401864455</v>
      </c>
      <c r="I69" s="89">
        <f>'5'!E16</f>
        <v>0</v>
      </c>
      <c r="J69" s="89">
        <f>'5'!F16</f>
        <v>7.7190346511409516</v>
      </c>
    </row>
    <row r="70" spans="1:14" ht="20.100000000000001" hidden="1" customHeight="1" x14ac:dyDescent="0.3">
      <c r="A70" s="92"/>
      <c r="B70" s="82"/>
      <c r="C70" s="92"/>
      <c r="D70" s="92"/>
      <c r="E70" s="92"/>
      <c r="F70" s="92"/>
      <c r="G70" s="92"/>
      <c r="H70" s="92"/>
      <c r="I70" s="92"/>
      <c r="J70" s="92"/>
    </row>
    <row r="71" spans="1:14" ht="20.100000000000001" hidden="1" customHeight="1" x14ac:dyDescent="0.3">
      <c r="A71" s="92"/>
      <c r="B71" s="82"/>
      <c r="C71" s="92"/>
      <c r="D71" s="92"/>
      <c r="E71" s="92"/>
      <c r="F71" s="92"/>
      <c r="G71" s="92"/>
      <c r="H71" s="92"/>
      <c r="I71" s="92"/>
      <c r="J71" s="92"/>
    </row>
    <row r="72" spans="1:14" ht="20.100000000000001" hidden="1" customHeight="1" x14ac:dyDescent="0.3">
      <c r="A72" s="92"/>
      <c r="B72" s="82"/>
      <c r="C72" s="92"/>
      <c r="D72" s="92"/>
      <c r="E72" s="92"/>
      <c r="F72" s="92"/>
      <c r="G72" s="92"/>
      <c r="H72" s="92"/>
      <c r="I72" s="92"/>
      <c r="J72" s="92"/>
    </row>
    <row r="73" spans="1:14" ht="20.100000000000001" hidden="1" customHeight="1" x14ac:dyDescent="0.3">
      <c r="B73" s="81"/>
    </row>
    <row r="74" spans="1:14" ht="20.100000000000001" hidden="1" customHeight="1" x14ac:dyDescent="0.4">
      <c r="H74" s="80" t="s">
        <v>124</v>
      </c>
    </row>
    <row r="75" spans="1:14" ht="20.100000000000001" hidden="1" customHeight="1" x14ac:dyDescent="0.25"/>
    <row r="76" spans="1:14" ht="20.100000000000001" hidden="1" customHeight="1" x14ac:dyDescent="0.3">
      <c r="A76" s="94"/>
      <c r="B76" s="93" t="s">
        <v>220</v>
      </c>
      <c r="C76" s="93"/>
      <c r="D76" s="93"/>
      <c r="E76" s="93"/>
      <c r="F76" s="93"/>
      <c r="G76" s="93"/>
      <c r="H76" s="93"/>
      <c r="I76" s="94"/>
      <c r="J76" s="94"/>
      <c r="K76" s="94"/>
      <c r="L76" s="94"/>
      <c r="M76" s="94"/>
      <c r="N76" s="94"/>
    </row>
    <row r="77" spans="1:14" ht="20.100000000000001" hidden="1" customHeight="1" x14ac:dyDescent="0.2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ht="20.100000000000001" hidden="1" customHeight="1" x14ac:dyDescent="0.2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1:14" ht="20.100000000000001" hidden="1" customHeight="1" x14ac:dyDescent="0.3">
      <c r="A79" s="90" t="s">
        <v>104</v>
      </c>
      <c r="B79" s="90" t="s">
        <v>105</v>
      </c>
      <c r="C79" s="94" t="s">
        <v>125</v>
      </c>
      <c r="D79" s="94"/>
      <c r="E79" s="94"/>
      <c r="F79" s="94" t="s">
        <v>126</v>
      </c>
      <c r="G79" s="94"/>
      <c r="H79" s="94"/>
      <c r="I79" s="94" t="s">
        <v>127</v>
      </c>
      <c r="J79" s="94"/>
      <c r="K79" s="94"/>
      <c r="L79" s="94" t="s">
        <v>128</v>
      </c>
      <c r="M79" s="94"/>
      <c r="N79" s="94"/>
    </row>
    <row r="80" spans="1:14" ht="20.100000000000001" hidden="1" customHeight="1" x14ac:dyDescent="0.2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1:14" ht="20.100000000000001" hidden="1" customHeight="1" x14ac:dyDescent="0.25">
      <c r="A81" s="94"/>
      <c r="B81" s="94"/>
      <c r="C81" s="94" t="s">
        <v>129</v>
      </c>
      <c r="D81" s="94" t="s">
        <v>130</v>
      </c>
      <c r="E81" s="94" t="s">
        <v>131</v>
      </c>
      <c r="F81" s="94" t="s">
        <v>129</v>
      </c>
      <c r="G81" s="94" t="s">
        <v>130</v>
      </c>
      <c r="H81" s="94" t="s">
        <v>131</v>
      </c>
      <c r="I81" s="94" t="s">
        <v>129</v>
      </c>
      <c r="J81" s="94" t="s">
        <v>130</v>
      </c>
      <c r="K81" s="94" t="s">
        <v>131</v>
      </c>
      <c r="L81" s="94" t="s">
        <v>129</v>
      </c>
      <c r="M81" s="94" t="s">
        <v>130</v>
      </c>
      <c r="N81" s="94" t="s">
        <v>131</v>
      </c>
    </row>
    <row r="82" spans="1:14" ht="20.100000000000001" hidden="1" customHeight="1" x14ac:dyDescent="0.2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1:14" ht="20.100000000000001" hidden="1" customHeight="1" x14ac:dyDescent="0.3">
      <c r="A83" s="94"/>
      <c r="B83" s="82" t="s">
        <v>108</v>
      </c>
      <c r="C83" s="90">
        <v>15.98</v>
      </c>
      <c r="D83" s="89" t="e">
        <f>'6a'!#REF!/10000</f>
        <v>#REF!</v>
      </c>
      <c r="E83" s="91" t="e">
        <f>D83*100/C83/100</f>
        <v>#REF!</v>
      </c>
      <c r="F83" s="90">
        <v>46.79</v>
      </c>
      <c r="G83" s="89" t="e">
        <f>'6a'!#REF!/10000</f>
        <v>#REF!</v>
      </c>
      <c r="H83" s="91" t="e">
        <f>G83*100/F83/100</f>
        <v>#REF!</v>
      </c>
      <c r="I83" s="90">
        <v>49.89</v>
      </c>
      <c r="J83" s="89">
        <v>17.059999999999999</v>
      </c>
      <c r="K83" s="91">
        <f>J83*100/I83/100</f>
        <v>0.34195229504910801</v>
      </c>
      <c r="L83" s="90">
        <f>I83+F83+C83</f>
        <v>112.66000000000001</v>
      </c>
      <c r="M83" s="89" t="e">
        <f>J83+G83+D83</f>
        <v>#REF!</v>
      </c>
      <c r="N83" s="91" t="e">
        <f>M83*100/L83/100</f>
        <v>#REF!</v>
      </c>
    </row>
    <row r="84" spans="1:14" ht="20.100000000000001" hidden="1" customHeight="1" x14ac:dyDescent="0.3">
      <c r="A84" s="94"/>
      <c r="B84" s="82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1:14" ht="20.100000000000001" hidden="1" customHeight="1" x14ac:dyDescent="0.3">
      <c r="A85" s="94"/>
      <c r="B85" s="82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1:14" ht="20.100000000000001" hidden="1" customHeight="1" x14ac:dyDescent="0.3">
      <c r="A86" s="94"/>
      <c r="B86" s="82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1:14" ht="20.100000000000001" hidden="1" customHeight="1" x14ac:dyDescent="0.3">
      <c r="A87" s="84"/>
      <c r="B87" s="81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</row>
    <row r="88" spans="1:14" ht="20.100000000000001" hidden="1" customHeight="1" x14ac:dyDescent="0.3">
      <c r="A88" s="84"/>
      <c r="B88" s="81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</row>
    <row r="89" spans="1:14" ht="20.100000000000001" hidden="1" customHeight="1" x14ac:dyDescent="0.4">
      <c r="A89" s="84"/>
      <c r="B89" s="84"/>
      <c r="C89" s="84"/>
      <c r="D89" s="84"/>
      <c r="E89" s="84"/>
      <c r="F89" s="84"/>
      <c r="G89" s="84"/>
      <c r="H89" s="80" t="s">
        <v>132</v>
      </c>
      <c r="I89" s="84"/>
      <c r="J89" s="84"/>
      <c r="K89" s="84"/>
      <c r="L89" s="84"/>
      <c r="M89" s="84"/>
      <c r="N89" s="84"/>
    </row>
    <row r="90" spans="1:14" ht="20.100000000000001" hidden="1" customHeight="1" x14ac:dyDescent="0.3">
      <c r="A90" s="94">
        <v>0</v>
      </c>
      <c r="B90" s="93" t="s">
        <v>221</v>
      </c>
      <c r="C90" s="93"/>
      <c r="D90" s="93"/>
      <c r="E90" s="93"/>
      <c r="F90" s="93"/>
      <c r="G90" s="93"/>
      <c r="H90" s="93"/>
      <c r="I90" s="94"/>
      <c r="J90" s="94"/>
      <c r="K90" s="94"/>
      <c r="L90" s="94"/>
      <c r="M90" s="94"/>
      <c r="N90" s="94"/>
    </row>
    <row r="91" spans="1:14" ht="20.100000000000001" hidden="1" customHeight="1" x14ac:dyDescent="0.2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ht="20.100000000000001" hidden="1" customHeight="1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1:14" ht="20.100000000000001" hidden="1" customHeight="1" x14ac:dyDescent="0.3">
      <c r="A93" s="90" t="s">
        <v>104</v>
      </c>
      <c r="B93" s="90" t="s">
        <v>105</v>
      </c>
      <c r="C93" s="94" t="s">
        <v>125</v>
      </c>
      <c r="D93" s="94"/>
      <c r="E93" s="94"/>
      <c r="F93" s="94" t="s">
        <v>126</v>
      </c>
      <c r="G93" s="94"/>
      <c r="H93" s="94"/>
      <c r="I93" s="94" t="s">
        <v>127</v>
      </c>
      <c r="J93" s="94"/>
      <c r="K93" s="94"/>
      <c r="L93" s="94" t="s">
        <v>128</v>
      </c>
      <c r="M93" s="94"/>
      <c r="N93" s="94"/>
    </row>
    <row r="94" spans="1:14" ht="20.100000000000001" hidden="1" customHeight="1" x14ac:dyDescent="0.2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1:14" ht="20.100000000000001" hidden="1" customHeight="1" x14ac:dyDescent="0.25">
      <c r="A95" s="94"/>
      <c r="B95" s="94"/>
      <c r="C95" s="94" t="s">
        <v>129</v>
      </c>
      <c r="D95" s="94" t="s">
        <v>130</v>
      </c>
      <c r="E95" s="94" t="s">
        <v>131</v>
      </c>
      <c r="F95" s="94" t="s">
        <v>129</v>
      </c>
      <c r="G95" s="94" t="s">
        <v>130</v>
      </c>
      <c r="H95" s="94" t="s">
        <v>131</v>
      </c>
      <c r="I95" s="94" t="s">
        <v>129</v>
      </c>
      <c r="J95" s="94" t="s">
        <v>130</v>
      </c>
      <c r="K95" s="94" t="s">
        <v>131</v>
      </c>
      <c r="L95" s="94" t="s">
        <v>129</v>
      </c>
      <c r="M95" s="94" t="s">
        <v>130</v>
      </c>
      <c r="N95" s="94" t="s">
        <v>131</v>
      </c>
    </row>
    <row r="96" spans="1:14" ht="20.100000000000001" hidden="1" customHeight="1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 t="s">
        <v>168</v>
      </c>
    </row>
    <row r="97" spans="1:14" ht="20.100000000000001" hidden="1" customHeight="1" x14ac:dyDescent="0.3">
      <c r="A97" s="92"/>
      <c r="B97" s="82" t="s">
        <v>108</v>
      </c>
      <c r="C97" s="90">
        <v>6.04</v>
      </c>
      <c r="D97" s="89">
        <v>1.21</v>
      </c>
      <c r="E97" s="91">
        <f>D97*100/C97/100</f>
        <v>0.20033112582781457</v>
      </c>
      <c r="F97" s="90">
        <v>6.88</v>
      </c>
      <c r="G97" s="89">
        <v>2.99</v>
      </c>
      <c r="H97" s="91">
        <f>G97*100/F97/100</f>
        <v>0.43459302325581395</v>
      </c>
      <c r="I97" s="90">
        <v>8.16</v>
      </c>
      <c r="J97" s="89">
        <f>'6a'!R55/10000</f>
        <v>0.20630000000000001</v>
      </c>
      <c r="K97" s="91">
        <f>J97*100/I97/100</f>
        <v>2.5281862745098041E-2</v>
      </c>
      <c r="L97" s="90">
        <f>I97+F97+C97</f>
        <v>21.08</v>
      </c>
      <c r="M97" s="89">
        <f>J97+G97+D97</f>
        <v>4.4062999999999999</v>
      </c>
      <c r="N97" s="91">
        <f>M97*100/L97/100</f>
        <v>0.2090275142314991</v>
      </c>
    </row>
    <row r="98" spans="1:14" ht="20.100000000000001" hidden="1" customHeight="1" x14ac:dyDescent="0.3">
      <c r="A98" s="92"/>
      <c r="B98" s="8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1:14" ht="20.100000000000001" hidden="1" customHeight="1" x14ac:dyDescent="0.3">
      <c r="A99" s="92"/>
      <c r="B99" s="8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1:14" ht="20.100000000000001" hidden="1" customHeight="1" x14ac:dyDescent="0.3">
      <c r="A100" s="92"/>
      <c r="B100" s="8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1:14" ht="20.100000000000001" hidden="1" customHeight="1" x14ac:dyDescent="0.3">
      <c r="A101" s="92"/>
      <c r="B101" s="8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1:14" ht="20.100000000000001" hidden="1" customHeight="1" x14ac:dyDescent="0.25"/>
    <row r="103" spans="1:14" ht="20.100000000000001" hidden="1" customHeight="1" x14ac:dyDescent="0.4">
      <c r="H103" s="80" t="s">
        <v>133</v>
      </c>
    </row>
    <row r="104" spans="1:14" ht="20.100000000000001" hidden="1" customHeight="1" x14ac:dyDescent="0.3">
      <c r="A104" s="92"/>
      <c r="B104" s="93" t="s">
        <v>219</v>
      </c>
      <c r="C104" s="93"/>
      <c r="D104" s="93"/>
      <c r="E104" s="93"/>
      <c r="F104" s="92"/>
      <c r="G104" s="92"/>
      <c r="H104" s="92"/>
      <c r="I104" s="92"/>
      <c r="J104" s="92"/>
      <c r="K104" s="92"/>
      <c r="L104" s="92"/>
    </row>
    <row r="105" spans="1:14" ht="20.100000000000001" hidden="1" customHeight="1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4" ht="20.100000000000001" hidden="1" customHeight="1" x14ac:dyDescent="0.3">
      <c r="A106" s="90" t="s">
        <v>104</v>
      </c>
      <c r="B106" s="90" t="s">
        <v>105</v>
      </c>
      <c r="C106" s="1087" t="s">
        <v>110</v>
      </c>
      <c r="D106" s="1088"/>
      <c r="E106" s="1088"/>
      <c r="F106" s="1088"/>
      <c r="G106" s="1089"/>
      <c r="H106" s="1087" t="s">
        <v>134</v>
      </c>
      <c r="I106" s="1088"/>
      <c r="J106" s="1088"/>
      <c r="K106" s="1088"/>
      <c r="L106" s="1089"/>
    </row>
    <row r="107" spans="1:14" ht="20.100000000000001" hidden="1" customHeight="1" x14ac:dyDescent="0.25">
      <c r="A107" s="94"/>
      <c r="B107" s="94"/>
      <c r="C107" s="94" t="s">
        <v>135</v>
      </c>
      <c r="D107" s="94" t="s">
        <v>136</v>
      </c>
      <c r="E107" s="94" t="s">
        <v>137</v>
      </c>
      <c r="F107" s="94" t="s">
        <v>138</v>
      </c>
      <c r="G107" s="94" t="s">
        <v>139</v>
      </c>
      <c r="H107" s="94" t="s">
        <v>135</v>
      </c>
      <c r="I107" s="94" t="s">
        <v>136</v>
      </c>
      <c r="J107" s="94" t="s">
        <v>137</v>
      </c>
      <c r="K107" s="94" t="s">
        <v>138</v>
      </c>
      <c r="L107" s="94" t="s">
        <v>139</v>
      </c>
    </row>
    <row r="108" spans="1:14" ht="20.100000000000001" hidden="1" customHeight="1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1:14" ht="20.100000000000001" hidden="1" customHeight="1" x14ac:dyDescent="0.3">
      <c r="A109" s="92"/>
      <c r="B109" s="82" t="s">
        <v>108</v>
      </c>
      <c r="C109" s="89">
        <f>'1'!F99/10000</f>
        <v>58.129899999999999</v>
      </c>
      <c r="D109" s="89">
        <f>'1'!J99/10000</f>
        <v>769.00189999999998</v>
      </c>
      <c r="E109" s="89">
        <f>'1'!L99/10000</f>
        <v>527.60130000000004</v>
      </c>
      <c r="F109" s="89">
        <f>E109+D109+C109</f>
        <v>1354.7330999999999</v>
      </c>
      <c r="G109" s="89">
        <f>'4'!D97/10000</f>
        <v>15.42</v>
      </c>
      <c r="H109" s="89">
        <f>'1'!F58/10000</f>
        <v>17.091200000000001</v>
      </c>
      <c r="I109" s="89">
        <f>'1'!J58/10000</f>
        <v>20.744900000000001</v>
      </c>
      <c r="J109" s="89">
        <f>'1'!L58/10000</f>
        <v>27.553699999999999</v>
      </c>
      <c r="K109" s="89">
        <f>J109+I109+H109</f>
        <v>65.389800000000008</v>
      </c>
      <c r="L109" s="89">
        <f>'4'!D58/10000</f>
        <v>15.1188</v>
      </c>
    </row>
    <row r="110" spans="1:14" ht="20.100000000000001" hidden="1" customHeight="1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1:14" ht="20.100000000000001" hidden="1" customHeight="1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1:14" ht="20.100000000000001" hidden="1" customHeight="1" x14ac:dyDescent="0.25"/>
  </sheetData>
  <mergeCells count="2">
    <mergeCell ref="C106:G106"/>
    <mergeCell ref="H106:L106"/>
  </mergeCells>
  <phoneticPr fontId="19" type="noConversion"/>
  <pageMargins left="0.75" right="0.75" top="1" bottom="1" header="0.5" footer="0.5"/>
  <pageSetup scale="2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5"/>
  <sheetViews>
    <sheetView view="pageBreakPreview" zoomScale="65" zoomScaleSheetLayoutView="65" workbookViewId="0">
      <selection activeCell="B5" sqref="B5"/>
    </sheetView>
  </sheetViews>
  <sheetFormatPr defaultColWidth="9.6328125" defaultRowHeight="20.399999999999999" x14ac:dyDescent="0.35"/>
  <cols>
    <col min="1" max="1" width="9.6328125" style="145" customWidth="1"/>
    <col min="2" max="2" width="59.6328125" style="616" customWidth="1"/>
    <col min="3" max="3" width="9.81640625" style="617" bestFit="1" customWidth="1"/>
    <col min="4" max="4" width="11.1796875" style="617" customWidth="1"/>
    <col min="5" max="5" width="7.90625" style="618" bestFit="1" customWidth="1"/>
    <col min="6" max="6" width="12.08984375" style="619" bestFit="1" customWidth="1"/>
    <col min="7" max="7" width="6.1796875" style="480" hidden="1" customWidth="1"/>
    <col min="8" max="8" width="14.36328125" style="480" hidden="1" customWidth="1"/>
    <col min="9" max="16384" width="9.6328125" style="145"/>
  </cols>
  <sheetData>
    <row r="1" spans="1:256" ht="17.399999999999999" customHeight="1" x14ac:dyDescent="0.3">
      <c r="A1" s="896" t="s">
        <v>394</v>
      </c>
      <c r="B1" s="897"/>
      <c r="C1" s="897"/>
      <c r="D1" s="897"/>
      <c r="E1" s="897"/>
      <c r="F1" s="898"/>
      <c r="G1" s="481"/>
      <c r="H1" s="482"/>
      <c r="I1" s="143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</row>
    <row r="2" spans="1:256" ht="21" customHeight="1" x14ac:dyDescent="0.3">
      <c r="A2" s="903" t="s">
        <v>356</v>
      </c>
      <c r="B2" s="904"/>
      <c r="C2" s="904"/>
      <c r="D2" s="904"/>
      <c r="E2" s="904"/>
      <c r="F2" s="905"/>
      <c r="G2" s="483"/>
      <c r="H2" s="484"/>
      <c r="I2" s="143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</row>
    <row r="3" spans="1:256" ht="21" customHeight="1" x14ac:dyDescent="0.3">
      <c r="A3" s="906"/>
      <c r="B3" s="907"/>
      <c r="C3" s="907"/>
      <c r="D3" s="907"/>
      <c r="E3" s="907"/>
      <c r="F3" s="908"/>
      <c r="G3" s="474"/>
      <c r="H3" s="475"/>
      <c r="I3" s="143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256" ht="21" x14ac:dyDescent="0.4">
      <c r="A4" s="639"/>
      <c r="B4" s="640"/>
      <c r="C4" s="641"/>
      <c r="D4" s="641"/>
      <c r="E4" s="911" t="s">
        <v>3</v>
      </c>
      <c r="F4" s="912"/>
      <c r="G4" s="474"/>
      <c r="H4" s="475"/>
      <c r="I4" s="143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</row>
    <row r="5" spans="1:256" ht="35.4" customHeight="1" thickBot="1" x14ac:dyDescent="0.35">
      <c r="A5" s="694"/>
      <c r="B5" s="642"/>
      <c r="C5" s="643"/>
      <c r="D5" s="909" t="s">
        <v>349</v>
      </c>
      <c r="E5" s="909"/>
      <c r="F5" s="910"/>
      <c r="G5" s="474"/>
      <c r="H5" s="475"/>
      <c r="I5" s="143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  <c r="IV5" s="144"/>
    </row>
    <row r="6" spans="1:256" ht="24.9" customHeight="1" x14ac:dyDescent="0.4">
      <c r="A6" s="644" t="s">
        <v>2</v>
      </c>
      <c r="B6" s="644" t="s">
        <v>4</v>
      </c>
      <c r="C6" s="901" t="s">
        <v>22</v>
      </c>
      <c r="D6" s="901"/>
      <c r="E6" s="902" t="s">
        <v>23</v>
      </c>
      <c r="F6" s="902"/>
      <c r="G6" s="899" t="s">
        <v>95</v>
      </c>
      <c r="H6" s="900"/>
      <c r="I6" s="143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</row>
    <row r="7" spans="1:256" ht="24.9" customHeight="1" x14ac:dyDescent="0.4">
      <c r="A7" s="644"/>
      <c r="B7" s="644"/>
      <c r="C7" s="679" t="s">
        <v>11</v>
      </c>
      <c r="D7" s="679" t="s">
        <v>8</v>
      </c>
      <c r="E7" s="680" t="s">
        <v>11</v>
      </c>
      <c r="F7" s="645" t="s">
        <v>8</v>
      </c>
      <c r="G7" s="689" t="s">
        <v>11</v>
      </c>
      <c r="H7" s="485" t="s">
        <v>8</v>
      </c>
      <c r="I7" s="143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</row>
    <row r="8" spans="1:256" ht="24.9" customHeight="1" x14ac:dyDescent="0.4">
      <c r="A8" s="695">
        <v>1</v>
      </c>
      <c r="B8" s="540" t="s">
        <v>232</v>
      </c>
      <c r="C8" s="40">
        <v>1340</v>
      </c>
      <c r="D8" s="40">
        <v>586004</v>
      </c>
      <c r="E8" s="837">
        <v>243</v>
      </c>
      <c r="F8" s="837">
        <v>199983</v>
      </c>
      <c r="G8" s="690"/>
      <c r="H8" s="486"/>
      <c r="I8" s="143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</row>
    <row r="9" spans="1:256" s="590" customFormat="1" ht="24.9" customHeight="1" x14ac:dyDescent="0.4">
      <c r="A9" s="695">
        <v>2</v>
      </c>
      <c r="B9" s="540" t="s">
        <v>231</v>
      </c>
      <c r="C9" s="40">
        <v>5</v>
      </c>
      <c r="D9" s="40">
        <v>8000</v>
      </c>
      <c r="E9" s="837">
        <v>28</v>
      </c>
      <c r="F9" s="837">
        <v>7152</v>
      </c>
      <c r="G9" s="690"/>
      <c r="H9" s="486"/>
      <c r="I9" s="589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93"/>
      <c r="DH9" s="393"/>
      <c r="DI9" s="393"/>
      <c r="DJ9" s="393"/>
      <c r="DK9" s="393"/>
      <c r="DL9" s="393"/>
      <c r="DM9" s="393"/>
      <c r="DN9" s="393"/>
      <c r="DO9" s="393"/>
      <c r="DP9" s="393"/>
      <c r="DQ9" s="393"/>
      <c r="DR9" s="393"/>
      <c r="DS9" s="393"/>
      <c r="DT9" s="393"/>
      <c r="DU9" s="393"/>
      <c r="DV9" s="393"/>
      <c r="DW9" s="393"/>
      <c r="DX9" s="393"/>
      <c r="DY9" s="393"/>
      <c r="DZ9" s="393"/>
      <c r="EA9" s="393"/>
      <c r="EB9" s="393"/>
      <c r="EC9" s="393"/>
      <c r="ED9" s="393"/>
      <c r="EE9" s="393"/>
      <c r="EF9" s="393"/>
      <c r="EG9" s="393"/>
      <c r="EH9" s="393"/>
      <c r="EI9" s="393"/>
      <c r="EJ9" s="393"/>
      <c r="EK9" s="393"/>
      <c r="EL9" s="393"/>
      <c r="EM9" s="393"/>
      <c r="EN9" s="393"/>
      <c r="EO9" s="393"/>
      <c r="EP9" s="393"/>
      <c r="EQ9" s="393"/>
      <c r="ER9" s="393"/>
      <c r="ES9" s="393"/>
      <c r="ET9" s="393"/>
      <c r="EU9" s="393"/>
      <c r="EV9" s="393"/>
      <c r="EW9" s="393"/>
      <c r="EX9" s="393"/>
      <c r="EY9" s="393"/>
      <c r="EZ9" s="393"/>
      <c r="FA9" s="393"/>
      <c r="FB9" s="393"/>
      <c r="FC9" s="393"/>
      <c r="FD9" s="393"/>
      <c r="FE9" s="393"/>
      <c r="FF9" s="393"/>
      <c r="FG9" s="393"/>
      <c r="FH9" s="393"/>
      <c r="FI9" s="393"/>
      <c r="FJ9" s="393"/>
      <c r="FK9" s="393"/>
      <c r="FL9" s="393"/>
      <c r="FM9" s="393"/>
      <c r="FN9" s="393"/>
      <c r="FO9" s="393"/>
      <c r="FP9" s="393"/>
      <c r="FQ9" s="393"/>
      <c r="FR9" s="393"/>
      <c r="FS9" s="393"/>
      <c r="FT9" s="393"/>
      <c r="FU9" s="393"/>
      <c r="FV9" s="393"/>
      <c r="FW9" s="393"/>
      <c r="FX9" s="393"/>
      <c r="FY9" s="393"/>
      <c r="FZ9" s="393"/>
      <c r="GA9" s="393"/>
      <c r="GB9" s="393"/>
      <c r="GC9" s="393"/>
      <c r="GD9" s="393"/>
      <c r="GE9" s="393"/>
      <c r="GF9" s="393"/>
      <c r="GG9" s="393"/>
      <c r="GH9" s="393"/>
      <c r="GI9" s="393"/>
      <c r="GJ9" s="393"/>
      <c r="GK9" s="393"/>
      <c r="GL9" s="393"/>
      <c r="GM9" s="393"/>
      <c r="GN9" s="393"/>
      <c r="GO9" s="393"/>
      <c r="GP9" s="393"/>
      <c r="GQ9" s="393"/>
      <c r="GR9" s="393"/>
      <c r="GS9" s="393"/>
      <c r="GT9" s="393"/>
      <c r="GU9" s="393"/>
      <c r="GV9" s="393"/>
      <c r="GW9" s="393"/>
      <c r="GX9" s="393"/>
      <c r="GY9" s="393"/>
      <c r="GZ9" s="393"/>
      <c r="HA9" s="393"/>
      <c r="HB9" s="393"/>
      <c r="HC9" s="393"/>
      <c r="HD9" s="393"/>
      <c r="HE9" s="393"/>
      <c r="HF9" s="393"/>
      <c r="HG9" s="393"/>
      <c r="HH9" s="393"/>
      <c r="HI9" s="393"/>
      <c r="HJ9" s="393"/>
      <c r="HK9" s="393"/>
      <c r="HL9" s="393"/>
      <c r="HM9" s="393"/>
      <c r="HN9" s="393"/>
      <c r="HO9" s="393"/>
      <c r="HP9" s="393"/>
      <c r="HQ9" s="393"/>
      <c r="HR9" s="393"/>
      <c r="HS9" s="393"/>
      <c r="HT9" s="393"/>
      <c r="HU9" s="393"/>
      <c r="HV9" s="393"/>
      <c r="HW9" s="393"/>
      <c r="HX9" s="393"/>
      <c r="HY9" s="393"/>
      <c r="HZ9" s="393"/>
      <c r="IA9" s="393"/>
      <c r="IB9" s="393"/>
      <c r="IC9" s="393"/>
      <c r="ID9" s="393"/>
      <c r="IE9" s="393"/>
      <c r="IF9" s="393"/>
      <c r="IG9" s="393"/>
      <c r="IH9" s="393"/>
      <c r="II9" s="393"/>
      <c r="IJ9" s="393"/>
      <c r="IK9" s="393"/>
      <c r="IL9" s="393"/>
      <c r="IM9" s="393"/>
      <c r="IN9" s="393"/>
      <c r="IO9" s="393"/>
      <c r="IP9" s="393"/>
      <c r="IQ9" s="393"/>
      <c r="IR9" s="393"/>
      <c r="IS9" s="393"/>
      <c r="IT9" s="393"/>
      <c r="IU9" s="393"/>
      <c r="IV9" s="393"/>
    </row>
    <row r="10" spans="1:256" ht="24.9" customHeight="1" x14ac:dyDescent="0.4">
      <c r="A10" s="695">
        <v>3</v>
      </c>
      <c r="B10" s="540" t="s">
        <v>257</v>
      </c>
      <c r="C10" s="40">
        <v>28</v>
      </c>
      <c r="D10" s="40">
        <v>3014</v>
      </c>
      <c r="E10" s="837">
        <v>11</v>
      </c>
      <c r="F10" s="837">
        <v>5700</v>
      </c>
      <c r="G10" s="690"/>
      <c r="H10" s="486"/>
      <c r="I10" s="143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ht="24.9" customHeight="1" x14ac:dyDescent="0.4">
      <c r="A11" s="695">
        <v>4</v>
      </c>
      <c r="B11" s="540" t="s">
        <v>233</v>
      </c>
      <c r="C11" s="40">
        <v>20</v>
      </c>
      <c r="D11" s="40">
        <v>9712</v>
      </c>
      <c r="E11" s="837">
        <v>3</v>
      </c>
      <c r="F11" s="837">
        <v>1190</v>
      </c>
      <c r="G11" s="690"/>
      <c r="H11" s="486"/>
      <c r="I11" s="143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ht="24.9" customHeight="1" x14ac:dyDescent="0.4">
      <c r="A12" s="695">
        <v>5</v>
      </c>
      <c r="B12" s="540" t="s">
        <v>234</v>
      </c>
      <c r="C12" s="40">
        <v>1</v>
      </c>
      <c r="D12" s="40">
        <v>1587</v>
      </c>
      <c r="E12" s="837">
        <v>2</v>
      </c>
      <c r="F12" s="837">
        <v>2909</v>
      </c>
      <c r="G12" s="690"/>
      <c r="H12" s="486"/>
      <c r="I12" s="143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256" ht="24.9" customHeight="1" x14ac:dyDescent="0.4">
      <c r="A13" s="695">
        <v>6</v>
      </c>
      <c r="B13" s="540" t="s">
        <v>92</v>
      </c>
      <c r="C13" s="40">
        <v>0</v>
      </c>
      <c r="D13" s="40">
        <v>0</v>
      </c>
      <c r="E13" s="837">
        <v>3</v>
      </c>
      <c r="F13" s="837">
        <v>100</v>
      </c>
      <c r="G13" s="690"/>
      <c r="H13" s="486"/>
      <c r="I13" s="143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</row>
    <row r="14" spans="1:256" ht="24.9" customHeight="1" x14ac:dyDescent="0.4">
      <c r="A14" s="695">
        <v>7</v>
      </c>
      <c r="B14" s="540" t="s">
        <v>258</v>
      </c>
      <c r="C14" s="40">
        <v>74</v>
      </c>
      <c r="D14" s="40">
        <v>70816</v>
      </c>
      <c r="E14" s="837">
        <v>19</v>
      </c>
      <c r="F14" s="837">
        <v>14650</v>
      </c>
      <c r="G14" s="690"/>
      <c r="H14" s="486"/>
      <c r="I14" s="143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</row>
    <row r="15" spans="1:256" ht="24.9" customHeight="1" x14ac:dyDescent="0.4">
      <c r="A15" s="695">
        <v>8</v>
      </c>
      <c r="B15" s="540" t="s">
        <v>235</v>
      </c>
      <c r="C15" s="40">
        <v>21</v>
      </c>
      <c r="D15" s="40">
        <v>4600</v>
      </c>
      <c r="E15" s="837">
        <v>10</v>
      </c>
      <c r="F15" s="837">
        <v>3200</v>
      </c>
      <c r="G15" s="690"/>
      <c r="H15" s="486"/>
      <c r="I15" s="143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ht="24.9" customHeight="1" x14ac:dyDescent="0.4">
      <c r="A16" s="695">
        <v>9</v>
      </c>
      <c r="B16" s="540" t="s">
        <v>236</v>
      </c>
      <c r="C16" s="40">
        <v>4</v>
      </c>
      <c r="D16" s="40">
        <v>12382</v>
      </c>
      <c r="E16" s="837">
        <v>17</v>
      </c>
      <c r="F16" s="837">
        <v>19571</v>
      </c>
      <c r="G16" s="690"/>
      <c r="H16" s="486"/>
      <c r="I16" s="143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</row>
    <row r="17" spans="1:256" ht="24.9" customHeight="1" x14ac:dyDescent="0.4">
      <c r="A17" s="695">
        <v>10</v>
      </c>
      <c r="B17" s="540" t="s">
        <v>237</v>
      </c>
      <c r="C17" s="40">
        <v>12</v>
      </c>
      <c r="D17" s="40">
        <v>1022</v>
      </c>
      <c r="E17" s="837">
        <v>4</v>
      </c>
      <c r="F17" s="837">
        <v>2390</v>
      </c>
      <c r="G17" s="690"/>
      <c r="H17" s="486"/>
      <c r="I17" s="143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</row>
    <row r="18" spans="1:256" ht="24.9" customHeight="1" x14ac:dyDescent="0.4">
      <c r="A18" s="695">
        <v>11</v>
      </c>
      <c r="B18" s="540" t="s">
        <v>238</v>
      </c>
      <c r="C18" s="40">
        <v>49</v>
      </c>
      <c r="D18" s="40">
        <v>32775</v>
      </c>
      <c r="E18" s="837">
        <v>8</v>
      </c>
      <c r="F18" s="837">
        <v>4244</v>
      </c>
      <c r="G18" s="690"/>
      <c r="H18" s="486"/>
      <c r="I18" s="143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1:256" ht="24.9" customHeight="1" x14ac:dyDescent="0.4">
      <c r="A19" s="695">
        <v>12</v>
      </c>
      <c r="B19" s="540" t="s">
        <v>239</v>
      </c>
      <c r="C19" s="40">
        <v>56</v>
      </c>
      <c r="D19" s="40">
        <v>42500</v>
      </c>
      <c r="E19" s="837">
        <v>0</v>
      </c>
      <c r="F19" s="837">
        <v>0</v>
      </c>
      <c r="G19" s="690"/>
      <c r="H19" s="486"/>
      <c r="I19" s="143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ht="24.9" customHeight="1" x14ac:dyDescent="0.4">
      <c r="A20" s="695">
        <v>13</v>
      </c>
      <c r="B20" s="540" t="s">
        <v>325</v>
      </c>
      <c r="C20" s="40">
        <v>7</v>
      </c>
      <c r="D20" s="40">
        <v>8000</v>
      </c>
      <c r="E20" s="837">
        <v>1</v>
      </c>
      <c r="F20" s="837">
        <v>1800</v>
      </c>
      <c r="G20" s="690"/>
      <c r="H20" s="486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ht="24.9" customHeight="1" x14ac:dyDescent="0.4">
      <c r="A21" s="695">
        <v>14</v>
      </c>
      <c r="B21" s="540" t="s">
        <v>240</v>
      </c>
      <c r="C21" s="40">
        <v>29</v>
      </c>
      <c r="D21" s="40">
        <v>8066</v>
      </c>
      <c r="E21" s="837">
        <v>15</v>
      </c>
      <c r="F21" s="837">
        <v>6700</v>
      </c>
      <c r="G21" s="690"/>
      <c r="H21" s="486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256" ht="24.9" customHeight="1" x14ac:dyDescent="0.4">
      <c r="A22" s="695">
        <v>15</v>
      </c>
      <c r="B22" s="540" t="s">
        <v>241</v>
      </c>
      <c r="C22" s="40">
        <v>13</v>
      </c>
      <c r="D22" s="40">
        <v>18100</v>
      </c>
      <c r="E22" s="837">
        <v>3</v>
      </c>
      <c r="F22" s="837">
        <v>1100</v>
      </c>
      <c r="G22" s="690"/>
      <c r="H22" s="486"/>
      <c r="I22" s="143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ht="24.9" customHeight="1" x14ac:dyDescent="0.4">
      <c r="A23" s="695">
        <v>16</v>
      </c>
      <c r="B23" s="540" t="s">
        <v>242</v>
      </c>
      <c r="C23" s="40">
        <v>24</v>
      </c>
      <c r="D23" s="40">
        <v>7300</v>
      </c>
      <c r="E23" s="837">
        <v>15</v>
      </c>
      <c r="F23" s="837">
        <v>6000</v>
      </c>
      <c r="G23" s="690"/>
      <c r="H23" s="486"/>
      <c r="I23" s="14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ht="24.9" customHeight="1" x14ac:dyDescent="0.4">
      <c r="A24" s="695"/>
      <c r="B24" s="539" t="s">
        <v>259</v>
      </c>
      <c r="C24" s="122">
        <f>SUM(C8:C23)</f>
        <v>1683</v>
      </c>
      <c r="D24" s="122">
        <f>SUM(D8:D23)</f>
        <v>813878</v>
      </c>
      <c r="E24" s="122">
        <f>SUM(E8:E23)</f>
        <v>382</v>
      </c>
      <c r="F24" s="122">
        <f>SUM(F8:F23)</f>
        <v>276689</v>
      </c>
      <c r="G24" s="690"/>
      <c r="H24" s="486"/>
      <c r="I24" s="143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ht="24.9" customHeight="1" x14ac:dyDescent="0.4">
      <c r="A25" s="315"/>
      <c r="B25" s="316"/>
      <c r="C25" s="647"/>
      <c r="D25" s="647"/>
      <c r="E25" s="122"/>
      <c r="F25" s="122"/>
      <c r="G25" s="691"/>
      <c r="H25" s="487"/>
      <c r="I25" s="143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ht="24.9" customHeight="1" x14ac:dyDescent="0.4">
      <c r="A26" s="315">
        <v>17</v>
      </c>
      <c r="B26" s="317" t="s">
        <v>260</v>
      </c>
      <c r="C26" s="40">
        <v>509</v>
      </c>
      <c r="D26" s="40">
        <v>128500</v>
      </c>
      <c r="E26" s="837">
        <v>128</v>
      </c>
      <c r="F26" s="837">
        <v>85622</v>
      </c>
      <c r="G26" s="692"/>
      <c r="H26" s="488"/>
      <c r="I26" s="143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ht="24.9" customHeight="1" x14ac:dyDescent="0.4">
      <c r="A27" s="315"/>
      <c r="B27" s="316"/>
      <c r="C27" s="647"/>
      <c r="D27" s="647"/>
      <c r="E27" s="122"/>
      <c r="F27" s="122"/>
      <c r="G27" s="691"/>
      <c r="H27" s="487"/>
      <c r="I27" s="143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ht="24.9" customHeight="1" x14ac:dyDescent="0.4">
      <c r="A28" s="315">
        <v>18</v>
      </c>
      <c r="B28" s="316" t="s">
        <v>244</v>
      </c>
      <c r="C28" s="40">
        <v>0</v>
      </c>
      <c r="D28" s="40">
        <v>0</v>
      </c>
      <c r="E28" s="139">
        <v>0</v>
      </c>
      <c r="F28" s="139">
        <v>0</v>
      </c>
      <c r="G28" s="691"/>
      <c r="H28" s="487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ht="24.9" customHeight="1" x14ac:dyDescent="0.4">
      <c r="A29" s="315">
        <v>19</v>
      </c>
      <c r="B29" s="316" t="s">
        <v>254</v>
      </c>
      <c r="C29" s="40">
        <v>181</v>
      </c>
      <c r="D29" s="40">
        <v>40089</v>
      </c>
      <c r="E29" s="139">
        <v>5</v>
      </c>
      <c r="F29" s="139">
        <v>1525</v>
      </c>
      <c r="G29" s="691"/>
      <c r="H29" s="487"/>
      <c r="I29" s="143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ht="24.6" customHeight="1" x14ac:dyDescent="0.4">
      <c r="A30" s="315">
        <v>20</v>
      </c>
      <c r="B30" s="316" t="s">
        <v>245</v>
      </c>
      <c r="C30" s="40">
        <v>3</v>
      </c>
      <c r="D30" s="40">
        <v>1600</v>
      </c>
      <c r="E30" s="837">
        <v>0</v>
      </c>
      <c r="F30" s="837">
        <v>0</v>
      </c>
      <c r="G30" s="691"/>
      <c r="H30" s="487"/>
      <c r="I30" s="143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ht="24.9" customHeight="1" x14ac:dyDescent="0.4">
      <c r="A31" s="315">
        <v>21</v>
      </c>
      <c r="B31" s="316" t="s">
        <v>246</v>
      </c>
      <c r="C31" s="40">
        <v>6</v>
      </c>
      <c r="D31" s="40">
        <v>17523</v>
      </c>
      <c r="E31" s="837">
        <v>13</v>
      </c>
      <c r="F31" s="837">
        <v>9900</v>
      </c>
      <c r="G31" s="691"/>
      <c r="H31" s="487"/>
      <c r="I31" s="143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256" ht="24.9" customHeight="1" x14ac:dyDescent="0.4">
      <c r="A32" s="315">
        <v>22</v>
      </c>
      <c r="B32" s="316" t="s">
        <v>248</v>
      </c>
      <c r="C32" s="40">
        <v>124</v>
      </c>
      <c r="D32" s="40">
        <v>120721</v>
      </c>
      <c r="E32" s="837">
        <v>49</v>
      </c>
      <c r="F32" s="837">
        <v>55639</v>
      </c>
      <c r="G32" s="692"/>
      <c r="H32" s="488"/>
      <c r="I32" s="143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</row>
    <row r="33" spans="1:256" ht="24.9" customHeight="1" x14ac:dyDescent="0.4">
      <c r="A33" s="315">
        <v>23</v>
      </c>
      <c r="B33" s="316" t="s">
        <v>390</v>
      </c>
      <c r="C33" s="40">
        <v>1</v>
      </c>
      <c r="D33" s="40">
        <v>5700</v>
      </c>
      <c r="E33" s="837">
        <v>0</v>
      </c>
      <c r="F33" s="837">
        <v>0</v>
      </c>
      <c r="G33" s="691"/>
      <c r="H33" s="487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</row>
    <row r="34" spans="1:256" ht="24.9" customHeight="1" x14ac:dyDescent="0.4">
      <c r="A34" s="315">
        <v>24</v>
      </c>
      <c r="B34" s="316" t="s">
        <v>250</v>
      </c>
      <c r="C34" s="40">
        <v>0</v>
      </c>
      <c r="D34" s="40">
        <v>0</v>
      </c>
      <c r="E34" s="837">
        <v>0</v>
      </c>
      <c r="F34" s="837">
        <v>0</v>
      </c>
      <c r="G34" s="691"/>
      <c r="H34" s="487"/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256" ht="24.9" customHeight="1" x14ac:dyDescent="0.4">
      <c r="A35" s="315">
        <v>25</v>
      </c>
      <c r="B35" s="316" t="s">
        <v>251</v>
      </c>
      <c r="C35" s="40">
        <v>1628</v>
      </c>
      <c r="D35" s="40">
        <v>1674827</v>
      </c>
      <c r="E35" s="837">
        <v>113</v>
      </c>
      <c r="F35" s="837">
        <v>88600</v>
      </c>
      <c r="G35" s="691"/>
      <c r="H35" s="487"/>
      <c r="I35" s="143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</row>
    <row r="36" spans="1:256" ht="24.9" customHeight="1" x14ac:dyDescent="0.4">
      <c r="A36" s="315">
        <v>26</v>
      </c>
      <c r="B36" s="316" t="s">
        <v>252</v>
      </c>
      <c r="C36" s="40">
        <v>47</v>
      </c>
      <c r="D36" s="40">
        <v>1647</v>
      </c>
      <c r="E36" s="837">
        <v>3</v>
      </c>
      <c r="F36" s="837">
        <v>90</v>
      </c>
      <c r="G36" s="691"/>
      <c r="H36" s="487"/>
      <c r="I36" s="143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</row>
    <row r="37" spans="1:256" ht="24.9" customHeight="1" x14ac:dyDescent="0.4">
      <c r="A37" s="315">
        <v>27</v>
      </c>
      <c r="B37" s="316" t="s">
        <v>253</v>
      </c>
      <c r="C37" s="40">
        <v>808</v>
      </c>
      <c r="D37" s="40">
        <v>219595</v>
      </c>
      <c r="E37" s="837">
        <v>60</v>
      </c>
      <c r="F37" s="837">
        <v>25040</v>
      </c>
      <c r="G37" s="691"/>
      <c r="H37" s="487"/>
      <c r="I37" s="143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4"/>
    </row>
    <row r="38" spans="1:256" ht="24.9" customHeight="1" x14ac:dyDescent="0.4">
      <c r="A38" s="315">
        <v>28</v>
      </c>
      <c r="B38" s="316" t="s">
        <v>255</v>
      </c>
      <c r="C38" s="40">
        <v>0</v>
      </c>
      <c r="D38" s="40">
        <v>0</v>
      </c>
      <c r="E38" s="139">
        <v>0</v>
      </c>
      <c r="F38" s="139">
        <v>0</v>
      </c>
      <c r="G38" s="691"/>
      <c r="H38" s="487"/>
      <c r="I38" s="143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4"/>
    </row>
    <row r="39" spans="1:256" ht="24.9" customHeight="1" x14ac:dyDescent="0.4">
      <c r="A39" s="315">
        <v>29</v>
      </c>
      <c r="B39" s="316" t="s">
        <v>310</v>
      </c>
      <c r="C39" s="40">
        <v>3097</v>
      </c>
      <c r="D39" s="40">
        <v>111039</v>
      </c>
      <c r="E39" s="837">
        <v>346</v>
      </c>
      <c r="F39" s="837">
        <v>14297</v>
      </c>
      <c r="G39" s="691"/>
      <c r="H39" s="487"/>
      <c r="I39" s="143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  <c r="IR39" s="144"/>
      <c r="IS39" s="144"/>
      <c r="IT39" s="144"/>
      <c r="IU39" s="144"/>
      <c r="IV39" s="144"/>
    </row>
    <row r="40" spans="1:256" ht="24.9" customHeight="1" x14ac:dyDescent="0.4">
      <c r="A40" s="315">
        <v>30</v>
      </c>
      <c r="B40" s="316" t="s">
        <v>256</v>
      </c>
      <c r="C40" s="40">
        <v>0</v>
      </c>
      <c r="D40" s="40">
        <v>0</v>
      </c>
      <c r="E40" s="837">
        <v>7</v>
      </c>
      <c r="F40" s="837">
        <v>154200</v>
      </c>
      <c r="G40" s="692"/>
      <c r="H40" s="488"/>
      <c r="I40" s="143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  <c r="IR40" s="144"/>
      <c r="IS40" s="144"/>
      <c r="IT40" s="144"/>
      <c r="IU40" s="144"/>
      <c r="IV40" s="144"/>
    </row>
    <row r="41" spans="1:256" ht="24.9" customHeight="1" x14ac:dyDescent="0.4">
      <c r="A41" s="696"/>
      <c r="B41" s="646" t="s">
        <v>261</v>
      </c>
      <c r="C41" s="649">
        <f>SUM(C28:C40)</f>
        <v>5895</v>
      </c>
      <c r="D41" s="649">
        <f>SUM(D28:D40)</f>
        <v>2192741</v>
      </c>
      <c r="E41" s="650">
        <f t="shared" ref="E41:F41" si="0">SUM(E28:E40)</f>
        <v>596</v>
      </c>
      <c r="F41" s="650">
        <f t="shared" si="0"/>
        <v>349291</v>
      </c>
      <c r="G41" s="693"/>
      <c r="H41" s="489"/>
      <c r="I41" s="143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  <c r="IR41" s="144"/>
      <c r="IS41" s="144"/>
      <c r="IT41" s="144"/>
      <c r="IU41" s="144"/>
      <c r="IV41" s="144"/>
    </row>
    <row r="42" spans="1:256" s="597" customFormat="1" ht="24.9" customHeight="1" x14ac:dyDescent="0.4">
      <c r="A42" s="315"/>
      <c r="B42" s="316" t="s">
        <v>157</v>
      </c>
      <c r="C42" s="648">
        <f>C24+C26+C41</f>
        <v>8087</v>
      </c>
      <c r="D42" s="648">
        <f t="shared" ref="D42" si="1">D24+D26+D41</f>
        <v>3135119</v>
      </c>
      <c r="E42" s="637">
        <f>E24+E26+E41</f>
        <v>1106</v>
      </c>
      <c r="F42" s="637">
        <f>F24+F26+F41</f>
        <v>711602</v>
      </c>
      <c r="G42" s="692"/>
      <c r="H42" s="488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6"/>
      <c r="BJ42" s="596"/>
      <c r="BK42" s="596"/>
      <c r="BL42" s="596"/>
      <c r="BM42" s="596"/>
      <c r="BN42" s="596"/>
      <c r="BO42" s="596"/>
      <c r="BP42" s="596"/>
      <c r="BQ42" s="596"/>
      <c r="BR42" s="596"/>
      <c r="BS42" s="596"/>
      <c r="BT42" s="596"/>
      <c r="BU42" s="596"/>
      <c r="BV42" s="596"/>
      <c r="BW42" s="596"/>
      <c r="BX42" s="596"/>
      <c r="BY42" s="596"/>
      <c r="BZ42" s="596"/>
      <c r="CA42" s="596"/>
      <c r="CB42" s="596"/>
      <c r="CC42" s="596"/>
      <c r="CD42" s="596"/>
      <c r="CE42" s="596"/>
      <c r="CF42" s="596"/>
      <c r="CG42" s="596"/>
      <c r="CH42" s="596"/>
      <c r="CI42" s="596"/>
      <c r="CJ42" s="596"/>
      <c r="CK42" s="596"/>
      <c r="CL42" s="596"/>
      <c r="CM42" s="596"/>
      <c r="CN42" s="596"/>
      <c r="CO42" s="596"/>
      <c r="CP42" s="596"/>
      <c r="CQ42" s="596"/>
      <c r="CR42" s="596"/>
      <c r="CS42" s="596"/>
      <c r="CT42" s="596"/>
      <c r="CU42" s="596"/>
      <c r="CV42" s="596"/>
      <c r="CW42" s="596"/>
      <c r="CX42" s="596"/>
      <c r="CY42" s="596"/>
      <c r="CZ42" s="596"/>
      <c r="DA42" s="596"/>
      <c r="DB42" s="596"/>
      <c r="DC42" s="596"/>
      <c r="DD42" s="596"/>
      <c r="DE42" s="596"/>
      <c r="DF42" s="596"/>
      <c r="DG42" s="596"/>
      <c r="DH42" s="596"/>
      <c r="DI42" s="596"/>
      <c r="DJ42" s="596"/>
      <c r="DK42" s="596"/>
      <c r="DL42" s="596"/>
      <c r="DM42" s="596"/>
      <c r="DN42" s="596"/>
      <c r="DO42" s="596"/>
      <c r="DP42" s="596"/>
      <c r="DQ42" s="596"/>
      <c r="DR42" s="596"/>
      <c r="DS42" s="596"/>
      <c r="DT42" s="596"/>
      <c r="DU42" s="596"/>
      <c r="DV42" s="596"/>
      <c r="DW42" s="596"/>
      <c r="DX42" s="596"/>
      <c r="DY42" s="596"/>
      <c r="DZ42" s="596"/>
      <c r="EA42" s="596"/>
      <c r="EB42" s="596"/>
      <c r="EC42" s="596"/>
      <c r="ED42" s="596"/>
      <c r="EE42" s="596"/>
      <c r="EF42" s="596"/>
      <c r="EG42" s="596"/>
      <c r="EH42" s="596"/>
      <c r="EI42" s="596"/>
      <c r="EJ42" s="596"/>
      <c r="EK42" s="596"/>
      <c r="EL42" s="596"/>
      <c r="EM42" s="596"/>
      <c r="EN42" s="596"/>
      <c r="EO42" s="596"/>
      <c r="EP42" s="596"/>
      <c r="EQ42" s="596"/>
      <c r="ER42" s="596"/>
      <c r="ES42" s="596"/>
      <c r="ET42" s="596"/>
      <c r="EU42" s="596"/>
      <c r="EV42" s="596"/>
      <c r="EW42" s="596"/>
      <c r="EX42" s="596"/>
      <c r="EY42" s="596"/>
      <c r="EZ42" s="596"/>
      <c r="FA42" s="596"/>
      <c r="FB42" s="596"/>
      <c r="FC42" s="596"/>
      <c r="FD42" s="596"/>
      <c r="FE42" s="596"/>
      <c r="FF42" s="596"/>
      <c r="FG42" s="596"/>
      <c r="FH42" s="596"/>
      <c r="FI42" s="596"/>
      <c r="FJ42" s="596"/>
      <c r="FK42" s="596"/>
      <c r="FL42" s="596"/>
      <c r="FM42" s="596"/>
      <c r="FN42" s="596"/>
      <c r="FO42" s="596"/>
      <c r="FP42" s="596"/>
      <c r="FQ42" s="596"/>
      <c r="FR42" s="596"/>
      <c r="FS42" s="596"/>
      <c r="FT42" s="596"/>
      <c r="FU42" s="596"/>
      <c r="FV42" s="596"/>
      <c r="FW42" s="596"/>
      <c r="FX42" s="596"/>
      <c r="FY42" s="596"/>
      <c r="FZ42" s="596"/>
      <c r="GA42" s="596"/>
      <c r="GB42" s="596"/>
      <c r="GC42" s="596"/>
      <c r="GD42" s="596"/>
      <c r="GE42" s="596"/>
      <c r="GF42" s="596"/>
      <c r="GG42" s="596"/>
      <c r="GH42" s="596"/>
      <c r="GI42" s="596"/>
      <c r="GJ42" s="596"/>
      <c r="GK42" s="596"/>
      <c r="GL42" s="596"/>
      <c r="GM42" s="596"/>
      <c r="GN42" s="596"/>
      <c r="GO42" s="596"/>
      <c r="GP42" s="596"/>
      <c r="GQ42" s="596"/>
      <c r="GR42" s="596"/>
      <c r="GS42" s="596"/>
      <c r="GT42" s="596"/>
      <c r="GU42" s="596"/>
      <c r="GV42" s="596"/>
      <c r="GW42" s="596"/>
      <c r="GX42" s="596"/>
      <c r="GY42" s="596"/>
      <c r="GZ42" s="596"/>
      <c r="HA42" s="596"/>
      <c r="HB42" s="596"/>
      <c r="HC42" s="596"/>
      <c r="HD42" s="596"/>
      <c r="HE42" s="596"/>
      <c r="HF42" s="596"/>
      <c r="HG42" s="596"/>
      <c r="HH42" s="596"/>
      <c r="HI42" s="596"/>
      <c r="HJ42" s="596"/>
      <c r="HK42" s="596"/>
      <c r="HL42" s="596"/>
      <c r="HM42" s="596"/>
      <c r="HN42" s="596"/>
      <c r="HO42" s="596"/>
      <c r="HP42" s="596"/>
      <c r="HQ42" s="596"/>
      <c r="HR42" s="596"/>
      <c r="HS42" s="596"/>
      <c r="HT42" s="596"/>
      <c r="HU42" s="596"/>
      <c r="HV42" s="596"/>
      <c r="HW42" s="596"/>
      <c r="HX42" s="596"/>
      <c r="HY42" s="596"/>
      <c r="HZ42" s="596"/>
      <c r="IA42" s="596"/>
      <c r="IB42" s="596"/>
      <c r="IC42" s="596"/>
      <c r="ID42" s="596"/>
      <c r="IE42" s="596"/>
      <c r="IF42" s="596"/>
      <c r="IG42" s="596"/>
      <c r="IH42" s="596"/>
      <c r="II42" s="596"/>
      <c r="IJ42" s="596"/>
      <c r="IK42" s="596"/>
      <c r="IL42" s="596"/>
      <c r="IM42" s="596"/>
      <c r="IN42" s="596"/>
      <c r="IO42" s="596"/>
      <c r="IP42" s="596"/>
      <c r="IQ42" s="596"/>
      <c r="IR42" s="596"/>
      <c r="IS42" s="596"/>
      <c r="IT42" s="596"/>
      <c r="IU42" s="596"/>
      <c r="IV42" s="596"/>
    </row>
    <row r="43" spans="1:256" s="602" customFormat="1" ht="44.1" hidden="1" customHeight="1" x14ac:dyDescent="0.3">
      <c r="A43" s="598"/>
      <c r="B43" s="599"/>
      <c r="C43" s="600"/>
      <c r="D43" s="600"/>
      <c r="E43" s="601"/>
      <c r="F43" s="601"/>
      <c r="G43" s="483"/>
      <c r="H43" s="48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  <c r="IK43" s="143"/>
      <c r="IL43" s="143"/>
      <c r="IM43" s="143"/>
      <c r="IN43" s="143"/>
      <c r="IO43" s="143"/>
      <c r="IP43" s="143"/>
      <c r="IQ43" s="143"/>
      <c r="IR43" s="143"/>
      <c r="IS43" s="143"/>
      <c r="IT43" s="143"/>
      <c r="IU43" s="143"/>
      <c r="IV43" s="143"/>
    </row>
    <row r="44" spans="1:256" s="597" customFormat="1" ht="44.1" hidden="1" customHeight="1" x14ac:dyDescent="0.4">
      <c r="A44" s="603"/>
      <c r="B44" s="604"/>
      <c r="C44" s="591" t="s">
        <v>22</v>
      </c>
      <c r="D44" s="591"/>
      <c r="E44" s="588" t="s">
        <v>23</v>
      </c>
      <c r="F44" s="595"/>
      <c r="G44" s="571" t="s">
        <v>95</v>
      </c>
      <c r="H44" s="571"/>
      <c r="I44" s="596"/>
      <c r="J44" s="596"/>
      <c r="K44" s="596"/>
      <c r="L44" s="596"/>
      <c r="M44" s="596"/>
      <c r="N44" s="596"/>
      <c r="O44" s="596"/>
      <c r="P44" s="596"/>
      <c r="Q44" s="596"/>
      <c r="R44" s="596"/>
      <c r="S44" s="596"/>
      <c r="T44" s="596"/>
      <c r="U44" s="596"/>
      <c r="V44" s="596"/>
      <c r="W44" s="596"/>
      <c r="X44" s="596"/>
      <c r="Y44" s="596"/>
      <c r="Z44" s="596"/>
      <c r="AA44" s="596"/>
      <c r="AB44" s="596"/>
      <c r="AC44" s="596"/>
      <c r="AD44" s="596"/>
      <c r="AE44" s="596"/>
      <c r="AF44" s="596"/>
      <c r="AG44" s="596"/>
      <c r="AH44" s="596"/>
      <c r="AI44" s="596"/>
      <c r="AJ44" s="596"/>
      <c r="AK44" s="596"/>
      <c r="AL44" s="596"/>
      <c r="AM44" s="596"/>
      <c r="AN44" s="596"/>
      <c r="AO44" s="596"/>
      <c r="AP44" s="596"/>
      <c r="AQ44" s="596"/>
      <c r="AR44" s="596"/>
      <c r="AS44" s="596"/>
      <c r="AT44" s="596"/>
      <c r="AU44" s="596"/>
      <c r="AV44" s="596"/>
      <c r="AW44" s="596"/>
      <c r="AX44" s="596"/>
      <c r="AY44" s="596"/>
      <c r="AZ44" s="596"/>
      <c r="BA44" s="596"/>
      <c r="BB44" s="596"/>
      <c r="BC44" s="596"/>
      <c r="BD44" s="596"/>
      <c r="BE44" s="596"/>
      <c r="BF44" s="596"/>
      <c r="BG44" s="596"/>
      <c r="BH44" s="596"/>
      <c r="BI44" s="596"/>
      <c r="BJ44" s="596"/>
      <c r="BK44" s="596"/>
      <c r="BL44" s="596"/>
      <c r="BM44" s="596"/>
      <c r="BN44" s="596"/>
      <c r="BO44" s="596"/>
      <c r="BP44" s="596"/>
      <c r="BQ44" s="596"/>
      <c r="BR44" s="596"/>
      <c r="BS44" s="596"/>
      <c r="BT44" s="596"/>
      <c r="BU44" s="596"/>
      <c r="BV44" s="596"/>
      <c r="BW44" s="596"/>
      <c r="BX44" s="596"/>
      <c r="BY44" s="596"/>
      <c r="BZ44" s="596"/>
      <c r="CA44" s="596"/>
      <c r="CB44" s="596"/>
      <c r="CC44" s="596"/>
      <c r="CD44" s="596"/>
      <c r="CE44" s="596"/>
      <c r="CF44" s="596"/>
      <c r="CG44" s="596"/>
      <c r="CH44" s="596"/>
      <c r="CI44" s="596"/>
      <c r="CJ44" s="596"/>
      <c r="CK44" s="596"/>
      <c r="CL44" s="596"/>
      <c r="CM44" s="596"/>
      <c r="CN44" s="596"/>
      <c r="CO44" s="596"/>
      <c r="CP44" s="596"/>
      <c r="CQ44" s="596"/>
      <c r="CR44" s="596"/>
      <c r="CS44" s="596"/>
      <c r="CT44" s="596"/>
      <c r="CU44" s="596"/>
      <c r="CV44" s="596"/>
      <c r="CW44" s="596"/>
      <c r="CX44" s="596"/>
      <c r="CY44" s="596"/>
      <c r="CZ44" s="596"/>
      <c r="DA44" s="596"/>
      <c r="DB44" s="596"/>
      <c r="DC44" s="596"/>
      <c r="DD44" s="596"/>
      <c r="DE44" s="596"/>
      <c r="DF44" s="596"/>
      <c r="DG44" s="596"/>
      <c r="DH44" s="596"/>
      <c r="DI44" s="596"/>
      <c r="DJ44" s="596"/>
      <c r="DK44" s="596"/>
      <c r="DL44" s="596"/>
      <c r="DM44" s="596"/>
      <c r="DN44" s="596"/>
      <c r="DO44" s="596"/>
      <c r="DP44" s="596"/>
      <c r="DQ44" s="596"/>
      <c r="DR44" s="596"/>
      <c r="DS44" s="596"/>
      <c r="DT44" s="596"/>
      <c r="DU44" s="596"/>
      <c r="DV44" s="596"/>
      <c r="DW44" s="596"/>
      <c r="DX44" s="596"/>
      <c r="DY44" s="596"/>
      <c r="DZ44" s="596"/>
      <c r="EA44" s="596"/>
      <c r="EB44" s="596"/>
      <c r="EC44" s="596"/>
      <c r="ED44" s="596"/>
      <c r="EE44" s="596"/>
      <c r="EF44" s="596"/>
      <c r="EG44" s="596"/>
      <c r="EH44" s="596"/>
      <c r="EI44" s="596"/>
      <c r="EJ44" s="596"/>
      <c r="EK44" s="596"/>
      <c r="EL44" s="596"/>
      <c r="EM44" s="596"/>
      <c r="EN44" s="596"/>
      <c r="EO44" s="596"/>
      <c r="EP44" s="596"/>
      <c r="EQ44" s="596"/>
      <c r="ER44" s="596"/>
      <c r="ES44" s="596"/>
      <c r="ET44" s="596"/>
      <c r="EU44" s="596"/>
      <c r="EV44" s="596"/>
      <c r="EW44" s="596"/>
      <c r="EX44" s="596"/>
      <c r="EY44" s="596"/>
      <c r="EZ44" s="596"/>
      <c r="FA44" s="596"/>
      <c r="FB44" s="596"/>
      <c r="FC44" s="596"/>
      <c r="FD44" s="596"/>
      <c r="FE44" s="596"/>
      <c r="FF44" s="596"/>
      <c r="FG44" s="596"/>
      <c r="FH44" s="596"/>
      <c r="FI44" s="596"/>
      <c r="FJ44" s="596"/>
      <c r="FK44" s="596"/>
      <c r="FL44" s="596"/>
      <c r="FM44" s="596"/>
      <c r="FN44" s="596"/>
      <c r="FO44" s="596"/>
      <c r="FP44" s="596"/>
      <c r="FQ44" s="596"/>
      <c r="FR44" s="596"/>
      <c r="FS44" s="596"/>
      <c r="FT44" s="596"/>
      <c r="FU44" s="596"/>
      <c r="FV44" s="596"/>
      <c r="FW44" s="596"/>
      <c r="FX44" s="596"/>
      <c r="FY44" s="596"/>
      <c r="FZ44" s="596"/>
      <c r="GA44" s="596"/>
      <c r="GB44" s="596"/>
      <c r="GC44" s="596"/>
      <c r="GD44" s="596"/>
      <c r="GE44" s="596"/>
      <c r="GF44" s="596"/>
      <c r="GG44" s="596"/>
      <c r="GH44" s="596"/>
      <c r="GI44" s="596"/>
      <c r="GJ44" s="596"/>
      <c r="GK44" s="596"/>
      <c r="GL44" s="596"/>
      <c r="GM44" s="596"/>
      <c r="GN44" s="596"/>
      <c r="GO44" s="596"/>
      <c r="GP44" s="596"/>
      <c r="GQ44" s="596"/>
      <c r="GR44" s="596"/>
      <c r="GS44" s="596"/>
      <c r="GT44" s="596"/>
      <c r="GU44" s="596"/>
      <c r="GV44" s="596"/>
      <c r="GW44" s="596"/>
      <c r="GX44" s="596"/>
      <c r="GY44" s="596"/>
      <c r="GZ44" s="596"/>
      <c r="HA44" s="596"/>
      <c r="HB44" s="596"/>
      <c r="HC44" s="596"/>
      <c r="HD44" s="596"/>
      <c r="HE44" s="596"/>
      <c r="HF44" s="596"/>
      <c r="HG44" s="596"/>
      <c r="HH44" s="596"/>
      <c r="HI44" s="596"/>
      <c r="HJ44" s="596"/>
      <c r="HK44" s="596"/>
      <c r="HL44" s="596"/>
      <c r="HM44" s="596"/>
      <c r="HN44" s="596"/>
      <c r="HO44" s="596"/>
      <c r="HP44" s="596"/>
      <c r="HQ44" s="596"/>
      <c r="HR44" s="596"/>
      <c r="HS44" s="596"/>
      <c r="HT44" s="596"/>
      <c r="HU44" s="596"/>
      <c r="HV44" s="596"/>
      <c r="HW44" s="596"/>
      <c r="HX44" s="596"/>
      <c r="HY44" s="596"/>
      <c r="HZ44" s="596"/>
      <c r="IA44" s="596"/>
      <c r="IB44" s="596"/>
      <c r="IC44" s="596"/>
      <c r="ID44" s="596"/>
      <c r="IE44" s="596"/>
      <c r="IF44" s="596"/>
      <c r="IG44" s="596"/>
      <c r="IH44" s="596"/>
      <c r="II44" s="596"/>
      <c r="IJ44" s="596"/>
      <c r="IK44" s="596"/>
      <c r="IL44" s="596"/>
      <c r="IM44" s="596"/>
      <c r="IN44" s="596"/>
      <c r="IO44" s="596"/>
      <c r="IP44" s="596"/>
      <c r="IQ44" s="596"/>
      <c r="IR44" s="596"/>
      <c r="IS44" s="596"/>
      <c r="IT44" s="596"/>
      <c r="IU44" s="596"/>
      <c r="IV44" s="596"/>
    </row>
    <row r="45" spans="1:256" ht="24.6" hidden="1" x14ac:dyDescent="0.4">
      <c r="A45" s="605" t="s">
        <v>2</v>
      </c>
      <c r="B45" s="605" t="s">
        <v>4</v>
      </c>
      <c r="C45" s="606" t="s">
        <v>11</v>
      </c>
      <c r="D45" s="606" t="s">
        <v>8</v>
      </c>
      <c r="E45" s="607" t="s">
        <v>11</v>
      </c>
      <c r="F45" s="608" t="s">
        <v>8</v>
      </c>
      <c r="G45" s="476" t="s">
        <v>11</v>
      </c>
      <c r="H45" s="477" t="s">
        <v>8</v>
      </c>
      <c r="I45" s="143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  <c r="IR45" s="144"/>
      <c r="IS45" s="144"/>
      <c r="IT45" s="144"/>
      <c r="IU45" s="144"/>
      <c r="IV45" s="144"/>
    </row>
    <row r="46" spans="1:256" ht="24.6" hidden="1" x14ac:dyDescent="0.4">
      <c r="A46" s="351">
        <v>1</v>
      </c>
      <c r="B46" s="747" t="s">
        <v>372</v>
      </c>
      <c r="C46" s="591"/>
      <c r="D46" s="591"/>
      <c r="E46" s="588"/>
      <c r="F46" s="588"/>
      <c r="G46" s="424"/>
      <c r="H46" s="424"/>
      <c r="I46" s="143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  <c r="IR46" s="144"/>
      <c r="IS46" s="144"/>
      <c r="IT46" s="144"/>
      <c r="IU46" s="144"/>
      <c r="IV46" s="144"/>
    </row>
    <row r="47" spans="1:256" ht="24.6" hidden="1" x14ac:dyDescent="0.4">
      <c r="A47" s="312">
        <v>2</v>
      </c>
      <c r="B47" s="739" t="s">
        <v>373</v>
      </c>
      <c r="C47" s="591"/>
      <c r="D47" s="591"/>
      <c r="E47" s="588"/>
      <c r="F47" s="588"/>
      <c r="G47" s="424"/>
      <c r="H47" s="424"/>
      <c r="I47" s="143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  <c r="IR47" s="144"/>
      <c r="IS47" s="144"/>
      <c r="IT47" s="144"/>
      <c r="IU47" s="144"/>
      <c r="IV47" s="144"/>
    </row>
    <row r="48" spans="1:256" ht="24.6" hidden="1" x14ac:dyDescent="0.4">
      <c r="A48" s="312">
        <v>3</v>
      </c>
      <c r="B48" s="739" t="s">
        <v>374</v>
      </c>
      <c r="C48" s="591"/>
      <c r="D48" s="591"/>
      <c r="E48" s="588"/>
      <c r="F48" s="588"/>
      <c r="G48" s="571"/>
      <c r="H48" s="571"/>
      <c r="I48" s="143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  <c r="IR48" s="144"/>
      <c r="IS48" s="144"/>
      <c r="IT48" s="144"/>
      <c r="IU48" s="144"/>
      <c r="IV48" s="144"/>
    </row>
    <row r="49" spans="1:256" ht="24.6" hidden="1" x14ac:dyDescent="0.4">
      <c r="A49" s="312">
        <v>4</v>
      </c>
      <c r="B49" s="739" t="s">
        <v>375</v>
      </c>
      <c r="C49" s="591"/>
      <c r="D49" s="591"/>
      <c r="E49" s="588"/>
      <c r="F49" s="588"/>
      <c r="G49" s="424"/>
      <c r="H49" s="424"/>
      <c r="I49" s="143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  <c r="IR49" s="144"/>
      <c r="IS49" s="144"/>
      <c r="IT49" s="144"/>
      <c r="IU49" s="144"/>
      <c r="IV49" s="144"/>
    </row>
    <row r="50" spans="1:256" ht="24.6" hidden="1" x14ac:dyDescent="0.4">
      <c r="A50" s="312">
        <v>5</v>
      </c>
      <c r="B50" s="739" t="s">
        <v>376</v>
      </c>
      <c r="C50" s="591"/>
      <c r="D50" s="591"/>
      <c r="E50" s="588"/>
      <c r="F50" s="595"/>
      <c r="G50" s="571"/>
      <c r="H50" s="571"/>
      <c r="I50" s="143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  <c r="IR50" s="144"/>
      <c r="IS50" s="144"/>
      <c r="IT50" s="144"/>
      <c r="IU50" s="144"/>
      <c r="IV50" s="144"/>
    </row>
    <row r="51" spans="1:256" ht="24.6" hidden="1" x14ac:dyDescent="0.4">
      <c r="A51" s="312">
        <v>6</v>
      </c>
      <c r="B51" s="739" t="s">
        <v>377</v>
      </c>
      <c r="C51" s="591"/>
      <c r="D51" s="591"/>
      <c r="E51" s="588"/>
      <c r="F51" s="595"/>
      <c r="G51" s="424"/>
      <c r="H51" s="424"/>
      <c r="I51" s="143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  <c r="IR51" s="144"/>
      <c r="IS51" s="144"/>
      <c r="IT51" s="144"/>
      <c r="IU51" s="144"/>
      <c r="IV51" s="144"/>
    </row>
    <row r="52" spans="1:256" ht="24.6" hidden="1" x14ac:dyDescent="0.4">
      <c r="A52" s="351">
        <v>7</v>
      </c>
      <c r="B52" s="739" t="s">
        <v>378</v>
      </c>
      <c r="C52" s="591"/>
      <c r="D52" s="591"/>
      <c r="E52" s="588"/>
      <c r="F52" s="595"/>
      <c r="G52" s="571"/>
      <c r="H52" s="571"/>
      <c r="I52" s="143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  <c r="IR52" s="144"/>
      <c r="IS52" s="144"/>
      <c r="IT52" s="144"/>
      <c r="IU52" s="144"/>
      <c r="IV52" s="144"/>
    </row>
    <row r="53" spans="1:256" ht="24.6" hidden="1" x14ac:dyDescent="0.4">
      <c r="A53" s="312">
        <v>8</v>
      </c>
      <c r="B53" s="739" t="s">
        <v>379</v>
      </c>
      <c r="C53" s="591"/>
      <c r="D53" s="591"/>
      <c r="E53" s="588"/>
      <c r="F53" s="595"/>
      <c r="G53" s="571"/>
      <c r="H53" s="571"/>
      <c r="I53" s="143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  <c r="IR53" s="144"/>
      <c r="IS53" s="144"/>
      <c r="IT53" s="144"/>
      <c r="IU53" s="144"/>
      <c r="IV53" s="144"/>
    </row>
    <row r="54" spans="1:256" ht="24.6" hidden="1" x14ac:dyDescent="0.4">
      <c r="A54" s="312">
        <v>9</v>
      </c>
      <c r="B54" s="739" t="s">
        <v>380</v>
      </c>
      <c r="C54" s="591"/>
      <c r="D54" s="591"/>
      <c r="E54" s="588"/>
      <c r="F54" s="595"/>
      <c r="G54" s="571"/>
      <c r="H54" s="571"/>
      <c r="I54" s="143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  <c r="IS54" s="144"/>
      <c r="IT54" s="144"/>
      <c r="IU54" s="144"/>
      <c r="IV54" s="144"/>
    </row>
    <row r="55" spans="1:256" ht="24.6" hidden="1" x14ac:dyDescent="0.4">
      <c r="A55" s="312">
        <v>10</v>
      </c>
      <c r="B55" s="739" t="s">
        <v>381</v>
      </c>
      <c r="C55" s="591"/>
      <c r="D55" s="591"/>
      <c r="E55" s="588"/>
      <c r="F55" s="588"/>
      <c r="G55" s="571"/>
      <c r="H55" s="571"/>
      <c r="I55" s="143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  <c r="IR55" s="144"/>
      <c r="IS55" s="144"/>
      <c r="IT55" s="144"/>
      <c r="IU55" s="144"/>
      <c r="IV55" s="144"/>
    </row>
    <row r="56" spans="1:256" ht="24.6" hidden="1" x14ac:dyDescent="0.4">
      <c r="A56" s="325" t="s">
        <v>200</v>
      </c>
      <c r="B56" s="326"/>
      <c r="C56" s="591"/>
      <c r="D56" s="591"/>
      <c r="E56" s="588"/>
      <c r="F56" s="588"/>
      <c r="G56" s="571"/>
      <c r="H56" s="571"/>
      <c r="I56" s="143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  <c r="IR56" s="144"/>
      <c r="IS56" s="144"/>
      <c r="IT56" s="144"/>
      <c r="IU56" s="144"/>
      <c r="IV56" s="144"/>
    </row>
    <row r="57" spans="1:256" ht="24.6" hidden="1" x14ac:dyDescent="0.4">
      <c r="A57" s="281">
        <v>11</v>
      </c>
      <c r="B57" s="282" t="s">
        <v>143</v>
      </c>
      <c r="C57" s="591"/>
      <c r="D57" s="591"/>
      <c r="E57" s="588"/>
      <c r="F57" s="588"/>
      <c r="G57" s="571"/>
      <c r="H57" s="571"/>
      <c r="I57" s="143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  <c r="IR57" s="144"/>
      <c r="IS57" s="144"/>
      <c r="IT57" s="144"/>
      <c r="IU57" s="144"/>
      <c r="IV57" s="144"/>
    </row>
    <row r="58" spans="1:256" ht="24.6" hidden="1" x14ac:dyDescent="0.4">
      <c r="A58" s="281">
        <v>12</v>
      </c>
      <c r="B58" s="282" t="s">
        <v>144</v>
      </c>
      <c r="C58" s="591"/>
      <c r="D58" s="591"/>
      <c r="E58" s="588"/>
      <c r="F58" s="588"/>
      <c r="G58" s="571"/>
      <c r="H58" s="571"/>
      <c r="I58" s="143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  <c r="IR58" s="144"/>
      <c r="IS58" s="144"/>
      <c r="IT58" s="144"/>
      <c r="IU58" s="144"/>
      <c r="IV58" s="144"/>
    </row>
    <row r="59" spans="1:256" ht="24.6" hidden="1" x14ac:dyDescent="0.4">
      <c r="A59" s="281">
        <v>13</v>
      </c>
      <c r="B59" s="392" t="s">
        <v>196</v>
      </c>
      <c r="C59" s="591"/>
      <c r="D59" s="591"/>
      <c r="E59" s="588"/>
      <c r="F59" s="588"/>
      <c r="G59" s="571"/>
      <c r="H59" s="571"/>
      <c r="I59" s="143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  <c r="IR59" s="144"/>
      <c r="IS59" s="144"/>
      <c r="IT59" s="144"/>
      <c r="IU59" s="144"/>
      <c r="IV59" s="144"/>
    </row>
    <row r="60" spans="1:256" ht="24.6" hidden="1" x14ac:dyDescent="0.4">
      <c r="A60" s="281">
        <v>14</v>
      </c>
      <c r="B60" s="749" t="s">
        <v>142</v>
      </c>
      <c r="C60" s="785"/>
      <c r="D60" s="786"/>
      <c r="E60" s="784"/>
      <c r="F60" s="588"/>
      <c r="G60" s="571"/>
      <c r="H60" s="571"/>
      <c r="I60" s="143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  <c r="IR60" s="144"/>
      <c r="IS60" s="144"/>
      <c r="IT60" s="144"/>
      <c r="IU60" s="144"/>
      <c r="IV60" s="144"/>
    </row>
    <row r="61" spans="1:256" ht="24.6" hidden="1" x14ac:dyDescent="0.4">
      <c r="A61" s="281">
        <v>15</v>
      </c>
      <c r="B61" s="749" t="s">
        <v>304</v>
      </c>
      <c r="C61" s="785"/>
      <c r="D61" s="786"/>
      <c r="E61" s="784"/>
      <c r="F61" s="588"/>
      <c r="G61" s="571"/>
      <c r="H61" s="571"/>
      <c r="I61" s="143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  <c r="IR61" s="144"/>
      <c r="IS61" s="144"/>
      <c r="IT61" s="144"/>
      <c r="IU61" s="144"/>
      <c r="IV61" s="144"/>
    </row>
    <row r="62" spans="1:256" ht="24.6" hidden="1" x14ac:dyDescent="0.4">
      <c r="A62" s="281">
        <v>16</v>
      </c>
      <c r="B62" s="749" t="s">
        <v>227</v>
      </c>
      <c r="C62" s="591"/>
      <c r="D62" s="591"/>
      <c r="E62" s="784"/>
      <c r="F62" s="588"/>
      <c r="G62" s="571"/>
      <c r="H62" s="571"/>
      <c r="I62" s="143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  <c r="IR62" s="144"/>
      <c r="IS62" s="144"/>
      <c r="IT62" s="144"/>
      <c r="IU62" s="144"/>
      <c r="IV62" s="144"/>
    </row>
    <row r="63" spans="1:256" ht="24.6" hidden="1" x14ac:dyDescent="0.4">
      <c r="A63" s="281">
        <v>17</v>
      </c>
      <c r="B63" s="749" t="s">
        <v>213</v>
      </c>
      <c r="C63" s="591"/>
      <c r="D63" s="591"/>
      <c r="E63" s="784"/>
      <c r="F63" s="588"/>
      <c r="G63" s="571"/>
      <c r="H63" s="571"/>
      <c r="I63" s="143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  <c r="IR63" s="144"/>
      <c r="IS63" s="144"/>
      <c r="IT63" s="144"/>
      <c r="IU63" s="144"/>
      <c r="IV63" s="144"/>
    </row>
    <row r="64" spans="1:256" ht="24.6" hidden="1" x14ac:dyDescent="0.4">
      <c r="A64" s="281">
        <v>18</v>
      </c>
      <c r="B64" s="313" t="s">
        <v>229</v>
      </c>
      <c r="C64" s="591"/>
      <c r="D64" s="591"/>
      <c r="E64" s="588"/>
      <c r="F64" s="588"/>
      <c r="G64" s="571"/>
      <c r="H64" s="571"/>
      <c r="I64" s="143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  <c r="IR64" s="144"/>
      <c r="IS64" s="144"/>
      <c r="IT64" s="144"/>
      <c r="IU64" s="144"/>
      <c r="IV64" s="144"/>
    </row>
    <row r="65" spans="1:256" ht="24.6" hidden="1" x14ac:dyDescent="0.4">
      <c r="A65" s="281">
        <v>19</v>
      </c>
      <c r="B65" s="324" t="s">
        <v>228</v>
      </c>
      <c r="C65" s="591"/>
      <c r="D65" s="591"/>
      <c r="E65" s="588"/>
      <c r="F65" s="588"/>
      <c r="G65" s="571"/>
      <c r="H65" s="571"/>
      <c r="I65" s="143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  <c r="IR65" s="144"/>
      <c r="IS65" s="144"/>
      <c r="IT65" s="144"/>
      <c r="IU65" s="144"/>
      <c r="IV65" s="144"/>
    </row>
    <row r="66" spans="1:256" ht="24.6" hidden="1" x14ac:dyDescent="0.4">
      <c r="A66" s="281">
        <v>20</v>
      </c>
      <c r="B66" s="313" t="s">
        <v>97</v>
      </c>
      <c r="C66" s="591"/>
      <c r="D66" s="591"/>
      <c r="E66" s="588"/>
      <c r="F66" s="588"/>
      <c r="G66" s="571"/>
      <c r="H66" s="571"/>
      <c r="I66" s="143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  <c r="IR66" s="144"/>
      <c r="IS66" s="144"/>
      <c r="IT66" s="144"/>
      <c r="IU66" s="144"/>
      <c r="IV66" s="144"/>
    </row>
    <row r="67" spans="1:256" ht="24.6" hidden="1" x14ac:dyDescent="0.4">
      <c r="A67" s="281">
        <v>21</v>
      </c>
      <c r="B67" s="282" t="s">
        <v>179</v>
      </c>
      <c r="C67" s="591"/>
      <c r="D67" s="591"/>
      <c r="E67" s="588"/>
      <c r="F67" s="588"/>
      <c r="G67" s="571"/>
      <c r="H67" s="571"/>
      <c r="I67" s="143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  <c r="IR67" s="144"/>
      <c r="IS67" s="144"/>
      <c r="IT67" s="144"/>
      <c r="IU67" s="144"/>
      <c r="IV67" s="144"/>
    </row>
    <row r="68" spans="1:256" ht="24.6" hidden="1" x14ac:dyDescent="0.4">
      <c r="A68" s="281">
        <v>22</v>
      </c>
      <c r="B68" s="282" t="s">
        <v>145</v>
      </c>
      <c r="C68" s="591"/>
      <c r="D68" s="591"/>
      <c r="E68" s="588"/>
      <c r="F68" s="588"/>
      <c r="G68" s="571"/>
      <c r="H68" s="571"/>
      <c r="I68" s="143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  <c r="IR68" s="144"/>
      <c r="IS68" s="144"/>
      <c r="IT68" s="144"/>
      <c r="IU68" s="144"/>
      <c r="IV68" s="144"/>
    </row>
    <row r="69" spans="1:256" ht="24.6" hidden="1" x14ac:dyDescent="0.4">
      <c r="A69" s="281">
        <v>23</v>
      </c>
      <c r="B69" s="313" t="s">
        <v>173</v>
      </c>
      <c r="C69" s="591"/>
      <c r="D69" s="591"/>
      <c r="E69" s="588"/>
      <c r="F69" s="588"/>
      <c r="G69" s="571"/>
      <c r="H69" s="571"/>
      <c r="I69" s="143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  <c r="IR69" s="144"/>
      <c r="IS69" s="144"/>
      <c r="IT69" s="144"/>
      <c r="IU69" s="144"/>
      <c r="IV69" s="144"/>
    </row>
    <row r="70" spans="1:256" ht="24.6" hidden="1" x14ac:dyDescent="0.4">
      <c r="A70" s="281">
        <v>24</v>
      </c>
      <c r="B70" s="282" t="s">
        <v>146</v>
      </c>
      <c r="C70" s="591"/>
      <c r="D70" s="591"/>
      <c r="E70" s="588"/>
      <c r="F70" s="588"/>
      <c r="G70" s="424"/>
      <c r="H70" s="424"/>
      <c r="I70" s="143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  <c r="IR70" s="144"/>
      <c r="IS70" s="144"/>
      <c r="IT70" s="144"/>
      <c r="IU70" s="144"/>
      <c r="IV70" s="144"/>
    </row>
    <row r="71" spans="1:256" ht="24.6" hidden="1" x14ac:dyDescent="0.4">
      <c r="A71" s="281">
        <v>25</v>
      </c>
      <c r="B71" s="282" t="s">
        <v>148</v>
      </c>
      <c r="C71" s="591"/>
      <c r="D71" s="591"/>
      <c r="E71" s="588"/>
      <c r="F71" s="588"/>
      <c r="G71" s="571"/>
      <c r="H71" s="571"/>
      <c r="I71" s="143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  <c r="IR71" s="144"/>
      <c r="IS71" s="144"/>
      <c r="IT71" s="144"/>
      <c r="IU71" s="144"/>
      <c r="IV71" s="144"/>
    </row>
    <row r="72" spans="1:256" ht="24.6" hidden="1" x14ac:dyDescent="0.4">
      <c r="A72" s="281">
        <v>26</v>
      </c>
      <c r="B72" s="282" t="s">
        <v>149</v>
      </c>
      <c r="C72" s="591"/>
      <c r="D72" s="591"/>
      <c r="E72" s="588"/>
      <c r="F72" s="588"/>
      <c r="G72" s="571"/>
      <c r="H72" s="571"/>
      <c r="I72" s="143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  <c r="IR72" s="144"/>
      <c r="IS72" s="144"/>
      <c r="IT72" s="144"/>
      <c r="IU72" s="144"/>
      <c r="IV72" s="144"/>
    </row>
    <row r="73" spans="1:256" ht="24.6" hidden="1" x14ac:dyDescent="0.4">
      <c r="A73" s="281">
        <v>27</v>
      </c>
      <c r="B73" s="282" t="s">
        <v>150</v>
      </c>
      <c r="C73" s="591"/>
      <c r="D73" s="591"/>
      <c r="E73" s="588"/>
      <c r="F73" s="588"/>
      <c r="G73" s="571"/>
      <c r="H73" s="571"/>
      <c r="I73" s="143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  <c r="IL73" s="144"/>
      <c r="IM73" s="144"/>
      <c r="IN73" s="144"/>
      <c r="IO73" s="144"/>
      <c r="IP73" s="144"/>
      <c r="IQ73" s="144"/>
      <c r="IR73" s="144"/>
      <c r="IS73" s="144"/>
      <c r="IT73" s="144"/>
      <c r="IU73" s="144"/>
      <c r="IV73" s="144"/>
    </row>
    <row r="74" spans="1:256" ht="24.6" hidden="1" x14ac:dyDescent="0.4">
      <c r="A74" s="281">
        <v>28</v>
      </c>
      <c r="B74" s="313" t="s">
        <v>174</v>
      </c>
      <c r="C74" s="591"/>
      <c r="D74" s="591"/>
      <c r="E74" s="588"/>
      <c r="F74" s="588"/>
      <c r="G74" s="571"/>
      <c r="H74" s="571"/>
      <c r="I74" s="143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  <c r="IL74" s="144"/>
      <c r="IM74" s="144"/>
      <c r="IN74" s="144"/>
      <c r="IO74" s="144"/>
      <c r="IP74" s="144"/>
      <c r="IQ74" s="144"/>
      <c r="IR74" s="144"/>
      <c r="IS74" s="144"/>
      <c r="IT74" s="144"/>
      <c r="IU74" s="144"/>
      <c r="IV74" s="144"/>
    </row>
    <row r="75" spans="1:256" ht="24.6" hidden="1" x14ac:dyDescent="0.4">
      <c r="A75" s="281">
        <v>29</v>
      </c>
      <c r="B75" s="313" t="s">
        <v>329</v>
      </c>
      <c r="C75" s="591"/>
      <c r="D75" s="591"/>
      <c r="E75" s="588"/>
      <c r="F75" s="588"/>
      <c r="G75" s="778"/>
      <c r="H75" s="778"/>
      <c r="I75" s="143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  <c r="IR75" s="144"/>
      <c r="IS75" s="144"/>
      <c r="IT75" s="144"/>
      <c r="IU75" s="144"/>
      <c r="IV75" s="144"/>
    </row>
    <row r="76" spans="1:256" ht="24.6" hidden="1" x14ac:dyDescent="0.4">
      <c r="A76" s="281">
        <v>30</v>
      </c>
      <c r="B76" s="282" t="s">
        <v>151</v>
      </c>
      <c r="C76" s="591"/>
      <c r="D76" s="591"/>
      <c r="E76" s="588"/>
      <c r="F76" s="588"/>
      <c r="G76" s="571"/>
      <c r="H76" s="571"/>
      <c r="I76" s="143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  <c r="IR76" s="144"/>
      <c r="IS76" s="144"/>
      <c r="IT76" s="144"/>
      <c r="IU76" s="144"/>
      <c r="IV76" s="144"/>
    </row>
    <row r="77" spans="1:256" ht="34.5" hidden="1" customHeight="1" x14ac:dyDescent="0.4">
      <c r="A77" s="281">
        <v>31</v>
      </c>
      <c r="B77" s="282" t="s">
        <v>226</v>
      </c>
      <c r="C77" s="591"/>
      <c r="D77" s="591"/>
      <c r="E77" s="588"/>
      <c r="F77" s="588"/>
      <c r="G77" s="571"/>
      <c r="H77" s="571"/>
      <c r="I77" s="143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  <c r="IL77" s="144"/>
      <c r="IM77" s="144"/>
      <c r="IN77" s="144"/>
      <c r="IO77" s="144"/>
      <c r="IP77" s="144"/>
      <c r="IQ77" s="144"/>
      <c r="IR77" s="144"/>
      <c r="IS77" s="144"/>
      <c r="IT77" s="144"/>
      <c r="IU77" s="144"/>
      <c r="IV77" s="144"/>
    </row>
    <row r="78" spans="1:256" ht="24.6" hidden="1" x14ac:dyDescent="0.4">
      <c r="A78" s="281">
        <v>32</v>
      </c>
      <c r="B78" s="282" t="s">
        <v>275</v>
      </c>
      <c r="C78" s="591"/>
      <c r="D78" s="591"/>
      <c r="E78" s="588"/>
      <c r="F78" s="588"/>
      <c r="G78" s="571"/>
      <c r="H78" s="571"/>
      <c r="I78" s="143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  <c r="IR78" s="144"/>
      <c r="IS78" s="144"/>
      <c r="IT78" s="144"/>
      <c r="IU78" s="144"/>
      <c r="IV78" s="144"/>
    </row>
    <row r="79" spans="1:256" ht="24.6" hidden="1" x14ac:dyDescent="0.4">
      <c r="A79" s="281">
        <v>33</v>
      </c>
      <c r="B79" s="282" t="s">
        <v>193</v>
      </c>
      <c r="C79" s="591"/>
      <c r="D79" s="591"/>
      <c r="E79" s="588"/>
      <c r="F79" s="588"/>
      <c r="G79" s="419"/>
      <c r="H79" s="419"/>
      <c r="I79" s="143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  <c r="IR79" s="144"/>
      <c r="IS79" s="144"/>
      <c r="IT79" s="144"/>
      <c r="IU79" s="144"/>
      <c r="IV79" s="144"/>
    </row>
    <row r="80" spans="1:256" ht="24.6" hidden="1" x14ac:dyDescent="0.4">
      <c r="A80" s="355" t="s">
        <v>158</v>
      </c>
      <c r="B80" s="324"/>
      <c r="C80" s="594">
        <f t="shared" ref="C80:H80" si="2">SUM(C56:C79)</f>
        <v>0</v>
      </c>
      <c r="D80" s="594">
        <f t="shared" si="2"/>
        <v>0</v>
      </c>
      <c r="E80" s="595">
        <f t="shared" si="2"/>
        <v>0</v>
      </c>
      <c r="F80" s="595">
        <f t="shared" si="2"/>
        <v>0</v>
      </c>
      <c r="G80" s="419">
        <f t="shared" si="2"/>
        <v>0</v>
      </c>
      <c r="H80" s="419">
        <f t="shared" si="2"/>
        <v>0</v>
      </c>
      <c r="I80" s="143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  <c r="IR80" s="144"/>
      <c r="IS80" s="144"/>
      <c r="IT80" s="144"/>
      <c r="IU80" s="144"/>
      <c r="IV80" s="144"/>
    </row>
    <row r="81" spans="1:256" ht="24.6" hidden="1" x14ac:dyDescent="0.4">
      <c r="A81" s="312">
        <v>34</v>
      </c>
      <c r="B81" s="313" t="s">
        <v>152</v>
      </c>
      <c r="C81" s="591"/>
      <c r="D81" s="591"/>
      <c r="E81" s="588"/>
      <c r="F81" s="588"/>
      <c r="G81" s="419">
        <f>G104</f>
        <v>0</v>
      </c>
      <c r="H81" s="419">
        <f t="shared" ref="H81" si="3">H103</f>
        <v>0</v>
      </c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  <c r="IR81" s="144"/>
      <c r="IS81" s="144"/>
      <c r="IT81" s="144"/>
      <c r="IU81" s="144"/>
      <c r="IV81" s="144"/>
    </row>
    <row r="82" spans="1:256" ht="24.6" hidden="1" x14ac:dyDescent="0.4">
      <c r="A82" s="312">
        <v>35</v>
      </c>
      <c r="B82" s="313" t="s">
        <v>153</v>
      </c>
      <c r="C82" s="591"/>
      <c r="D82" s="591"/>
      <c r="E82" s="588"/>
      <c r="F82" s="588"/>
      <c r="G82" s="424"/>
      <c r="H82" s="42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144"/>
      <c r="IK82" s="144"/>
      <c r="IL82" s="144"/>
      <c r="IM82" s="144"/>
      <c r="IN82" s="144"/>
      <c r="IO82" s="144"/>
      <c r="IP82" s="144"/>
      <c r="IQ82" s="144"/>
      <c r="IR82" s="144"/>
      <c r="IS82" s="144"/>
      <c r="IT82" s="144"/>
      <c r="IU82" s="144"/>
      <c r="IV82" s="144"/>
    </row>
    <row r="83" spans="1:256" ht="24.6" hidden="1" x14ac:dyDescent="0.4">
      <c r="A83" s="312">
        <v>36</v>
      </c>
      <c r="B83" s="313" t="s">
        <v>276</v>
      </c>
      <c r="C83" s="591"/>
      <c r="D83" s="591"/>
      <c r="E83" s="588"/>
      <c r="F83" s="588"/>
      <c r="G83" s="424"/>
      <c r="H83" s="42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144"/>
      <c r="IK83" s="144"/>
      <c r="IL83" s="144"/>
      <c r="IM83" s="144"/>
      <c r="IN83" s="144"/>
      <c r="IO83" s="144"/>
      <c r="IP83" s="144"/>
      <c r="IQ83" s="144"/>
      <c r="IR83" s="144"/>
      <c r="IS83" s="144"/>
      <c r="IT83" s="144"/>
      <c r="IU83" s="144"/>
      <c r="IV83" s="144"/>
    </row>
    <row r="84" spans="1:256" ht="24.6" hidden="1" x14ac:dyDescent="0.4">
      <c r="A84" s="312">
        <v>37</v>
      </c>
      <c r="B84" s="329" t="s">
        <v>264</v>
      </c>
      <c r="C84" s="593"/>
      <c r="D84" s="593"/>
      <c r="E84" s="592"/>
      <c r="F84" s="592"/>
      <c r="G84" s="424"/>
      <c r="H84" s="42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  <c r="GB84" s="144"/>
      <c r="GC84" s="144"/>
      <c r="GD84" s="144"/>
      <c r="GE84" s="144"/>
      <c r="GF84" s="144"/>
      <c r="GG84" s="144"/>
      <c r="GH84" s="144"/>
      <c r="GI84" s="144"/>
      <c r="GJ84" s="144"/>
      <c r="GK84" s="144"/>
      <c r="GL84" s="144"/>
      <c r="GM84" s="144"/>
      <c r="GN84" s="144"/>
      <c r="GO84" s="144"/>
      <c r="GP84" s="144"/>
      <c r="GQ84" s="144"/>
      <c r="GR84" s="144"/>
      <c r="GS84" s="144"/>
      <c r="GT84" s="144"/>
      <c r="GU84" s="144"/>
      <c r="GV84" s="144"/>
      <c r="GW84" s="144"/>
      <c r="GX84" s="144"/>
      <c r="GY84" s="144"/>
      <c r="GZ84" s="144"/>
      <c r="HA84" s="144"/>
      <c r="HB84" s="144"/>
      <c r="HC84" s="144"/>
      <c r="HD84" s="144"/>
      <c r="HE84" s="144"/>
      <c r="HF84" s="144"/>
      <c r="HG84" s="144"/>
      <c r="HH84" s="144"/>
      <c r="HI84" s="144"/>
      <c r="HJ84" s="144"/>
      <c r="HK84" s="144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  <c r="IC84" s="144"/>
      <c r="ID84" s="144"/>
      <c r="IE84" s="144"/>
      <c r="IF84" s="144"/>
      <c r="IG84" s="144"/>
      <c r="IH84" s="144"/>
      <c r="II84" s="144"/>
      <c r="IJ84" s="144"/>
      <c r="IK84" s="144"/>
      <c r="IL84" s="144"/>
      <c r="IM84" s="144"/>
      <c r="IN84" s="144"/>
      <c r="IO84" s="144"/>
      <c r="IP84" s="144"/>
      <c r="IQ84" s="144"/>
      <c r="IR84" s="144"/>
      <c r="IS84" s="144"/>
      <c r="IT84" s="144"/>
      <c r="IU84" s="144"/>
      <c r="IV84" s="144"/>
    </row>
    <row r="85" spans="1:256" ht="24.6" hidden="1" x14ac:dyDescent="0.4">
      <c r="A85" s="312">
        <v>38</v>
      </c>
      <c r="B85" s="330" t="s">
        <v>263</v>
      </c>
      <c r="C85" s="591"/>
      <c r="D85" s="591"/>
      <c r="E85" s="588"/>
      <c r="F85" s="588"/>
      <c r="G85" s="424"/>
      <c r="H85" s="42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</row>
    <row r="86" spans="1:256" s="144" customFormat="1" ht="24.6" hidden="1" x14ac:dyDescent="0.4">
      <c r="A86" s="312">
        <v>39</v>
      </c>
      <c r="B86" s="313" t="s">
        <v>154</v>
      </c>
      <c r="C86" s="609"/>
      <c r="D86" s="609"/>
      <c r="E86" s="610"/>
      <c r="F86" s="610"/>
      <c r="G86" s="571"/>
      <c r="H86" s="571"/>
    </row>
    <row r="87" spans="1:256" s="144" customFormat="1" ht="24.6" hidden="1" x14ac:dyDescent="0.4">
      <c r="A87" s="312">
        <v>40</v>
      </c>
      <c r="B87" s="329" t="s">
        <v>194</v>
      </c>
      <c r="C87" s="591"/>
      <c r="D87" s="591"/>
      <c r="E87" s="588"/>
      <c r="F87" s="588"/>
      <c r="G87" s="478"/>
      <c r="H87" s="478"/>
    </row>
    <row r="88" spans="1:256" s="144" customFormat="1" ht="24.6" hidden="1" x14ac:dyDescent="0.4">
      <c r="A88" s="312">
        <v>41</v>
      </c>
      <c r="B88" s="313" t="s">
        <v>161</v>
      </c>
      <c r="C88" s="591"/>
      <c r="D88" s="591"/>
      <c r="E88" s="588"/>
      <c r="F88" s="588"/>
      <c r="G88" s="571"/>
      <c r="H88" s="571"/>
    </row>
    <row r="89" spans="1:256" s="144" customFormat="1" ht="24.6" hidden="1" x14ac:dyDescent="0.4">
      <c r="A89" s="312">
        <v>42</v>
      </c>
      <c r="B89" s="313" t="s">
        <v>160</v>
      </c>
      <c r="C89" s="591"/>
      <c r="D89" s="591"/>
      <c r="E89" s="588"/>
      <c r="F89" s="588"/>
      <c r="G89" s="571"/>
      <c r="H89" s="571"/>
    </row>
    <row r="90" spans="1:256" s="144" customFormat="1" ht="24.6" hidden="1" x14ac:dyDescent="0.4">
      <c r="A90" s="312">
        <v>43</v>
      </c>
      <c r="B90" s="282" t="s">
        <v>214</v>
      </c>
      <c r="C90" s="593"/>
      <c r="D90" s="593"/>
      <c r="E90" s="592"/>
      <c r="F90" s="592"/>
      <c r="G90" s="571"/>
      <c r="H90" s="571"/>
    </row>
    <row r="91" spans="1:256" s="144" customFormat="1" ht="24.6" hidden="1" x14ac:dyDescent="0.4">
      <c r="A91" s="312">
        <v>44</v>
      </c>
      <c r="B91" s="313" t="s">
        <v>156</v>
      </c>
      <c r="C91" s="593"/>
      <c r="D91" s="593"/>
      <c r="E91" s="592"/>
      <c r="F91" s="592"/>
      <c r="G91" s="571"/>
      <c r="H91" s="571"/>
    </row>
    <row r="92" spans="1:256" s="144" customFormat="1" ht="24.6" hidden="1" x14ac:dyDescent="0.4">
      <c r="A92" s="312">
        <v>45</v>
      </c>
      <c r="B92" s="313" t="s">
        <v>177</v>
      </c>
      <c r="C92" s="593"/>
      <c r="D92" s="593"/>
      <c r="E92" s="592"/>
      <c r="F92" s="592"/>
      <c r="G92" s="571"/>
      <c r="H92" s="571"/>
    </row>
    <row r="93" spans="1:256" s="144" customFormat="1" ht="24.6" hidden="1" x14ac:dyDescent="0.4">
      <c r="A93" s="312">
        <v>46</v>
      </c>
      <c r="B93" s="313" t="s">
        <v>352</v>
      </c>
      <c r="C93" s="593"/>
      <c r="D93" s="593"/>
      <c r="E93" s="592"/>
      <c r="F93" s="592"/>
      <c r="G93" s="571"/>
      <c r="H93" s="571"/>
    </row>
    <row r="94" spans="1:256" s="144" customFormat="1" ht="24.6" hidden="1" x14ac:dyDescent="0.4">
      <c r="A94" s="312">
        <v>47</v>
      </c>
      <c r="B94" s="313" t="s">
        <v>311</v>
      </c>
      <c r="C94" s="593">
        <v>0</v>
      </c>
      <c r="D94" s="593">
        <v>0</v>
      </c>
      <c r="E94" s="592"/>
      <c r="F94" s="592"/>
      <c r="G94" s="424">
        <v>0</v>
      </c>
      <c r="H94" s="424">
        <v>0</v>
      </c>
    </row>
    <row r="95" spans="1:256" s="144" customFormat="1" ht="24.6" hidden="1" x14ac:dyDescent="0.4">
      <c r="A95" s="312">
        <v>48</v>
      </c>
      <c r="B95" s="313" t="s">
        <v>175</v>
      </c>
      <c r="C95" s="591"/>
      <c r="D95" s="591"/>
      <c r="E95" s="588"/>
      <c r="F95" s="588"/>
      <c r="G95" s="571"/>
      <c r="H95" s="414">
        <f>SUM(H82:H94)</f>
        <v>0</v>
      </c>
    </row>
    <row r="96" spans="1:256" s="144" customFormat="1" ht="24.6" hidden="1" x14ac:dyDescent="0.4">
      <c r="A96" s="355" t="s">
        <v>159</v>
      </c>
      <c r="B96" s="324"/>
      <c r="C96" s="594">
        <f t="shared" ref="C96:H96" si="4">SUM(C82:C95)</f>
        <v>0</v>
      </c>
      <c r="D96" s="594">
        <f t="shared" si="4"/>
        <v>0</v>
      </c>
      <c r="E96" s="595">
        <f t="shared" si="4"/>
        <v>0</v>
      </c>
      <c r="F96" s="595">
        <f t="shared" si="4"/>
        <v>0</v>
      </c>
      <c r="G96" s="414">
        <f t="shared" si="4"/>
        <v>0</v>
      </c>
      <c r="H96" s="414">
        <f t="shared" si="4"/>
        <v>0</v>
      </c>
    </row>
    <row r="97" spans="1:14" s="144" customFormat="1" ht="25.2" hidden="1" thickBot="1" x14ac:dyDescent="0.45">
      <c r="A97" s="358" t="s">
        <v>157</v>
      </c>
      <c r="B97" s="428"/>
      <c r="C97" s="594">
        <f t="shared" ref="C97:H97" si="5">C80+C81+C96</f>
        <v>0</v>
      </c>
      <c r="D97" s="594">
        <f t="shared" si="5"/>
        <v>0</v>
      </c>
      <c r="E97" s="595">
        <f t="shared" si="5"/>
        <v>0</v>
      </c>
      <c r="F97" s="595">
        <f t="shared" si="5"/>
        <v>0</v>
      </c>
      <c r="G97" s="414">
        <f t="shared" si="5"/>
        <v>0</v>
      </c>
      <c r="H97" s="414">
        <f t="shared" si="5"/>
        <v>0</v>
      </c>
    </row>
    <row r="98" spans="1:14" s="144" customFormat="1" ht="24.6" hidden="1" x14ac:dyDescent="0.4">
      <c r="A98" s="360"/>
      <c r="B98" s="431"/>
      <c r="C98" s="591"/>
      <c r="D98" s="591"/>
      <c r="E98" s="588"/>
      <c r="F98" s="595"/>
      <c r="G98" s="572"/>
      <c r="H98" s="572"/>
    </row>
    <row r="99" spans="1:14" s="144" customFormat="1" ht="24.6" hidden="1" x14ac:dyDescent="0.4">
      <c r="A99" s="337">
        <v>1</v>
      </c>
      <c r="B99" s="304" t="s">
        <v>201</v>
      </c>
      <c r="C99" s="591"/>
      <c r="D99" s="591"/>
      <c r="E99" s="588"/>
      <c r="F99" s="588"/>
      <c r="G99" s="572"/>
      <c r="H99" s="572"/>
    </row>
    <row r="100" spans="1:14" s="144" customFormat="1" ht="24.6" hidden="1" x14ac:dyDescent="0.4">
      <c r="A100" s="322">
        <v>2</v>
      </c>
      <c r="B100" s="323" t="s">
        <v>277</v>
      </c>
      <c r="C100" s="591"/>
      <c r="D100" s="591"/>
      <c r="E100" s="588"/>
      <c r="F100" s="588"/>
      <c r="G100" s="572"/>
      <c r="H100" s="572"/>
      <c r="I100" s="611"/>
      <c r="J100" s="611"/>
      <c r="K100" s="611"/>
      <c r="L100" s="611"/>
      <c r="M100" s="611"/>
      <c r="N100" s="612"/>
    </row>
    <row r="101" spans="1:14" s="144" customFormat="1" ht="24.6" hidden="1" x14ac:dyDescent="0.4">
      <c r="A101" s="319">
        <v>3</v>
      </c>
      <c r="B101" s="320" t="s">
        <v>278</v>
      </c>
      <c r="C101" s="591"/>
      <c r="D101" s="591"/>
      <c r="E101" s="588"/>
      <c r="F101" s="588"/>
      <c r="G101" s="572"/>
      <c r="H101" s="572"/>
      <c r="I101" s="611"/>
      <c r="J101" s="611"/>
      <c r="K101" s="611"/>
      <c r="L101" s="611"/>
      <c r="M101" s="611"/>
      <c r="N101" s="612"/>
    </row>
    <row r="102" spans="1:14" s="144" customFormat="1" ht="24.6" hidden="1" x14ac:dyDescent="0.4">
      <c r="A102" s="319">
        <v>4</v>
      </c>
      <c r="B102" s="304" t="s">
        <v>283</v>
      </c>
      <c r="C102" s="591"/>
      <c r="D102" s="591"/>
      <c r="E102" s="588"/>
      <c r="F102" s="588"/>
      <c r="G102" s="572"/>
      <c r="H102" s="572"/>
      <c r="I102" s="611"/>
      <c r="J102" s="611"/>
      <c r="K102" s="611"/>
      <c r="L102" s="611"/>
      <c r="M102" s="611"/>
      <c r="N102" s="612"/>
    </row>
    <row r="103" spans="1:14" s="144" customFormat="1" ht="24.6" hidden="1" x14ac:dyDescent="0.4">
      <c r="A103" s="319">
        <v>5</v>
      </c>
      <c r="B103" s="320" t="s">
        <v>279</v>
      </c>
      <c r="C103" s="591"/>
      <c r="D103" s="591"/>
      <c r="E103" s="613"/>
      <c r="F103" s="613"/>
      <c r="G103" s="572"/>
      <c r="H103" s="414">
        <f t="shared" ref="D103:H104" si="6">SUM(H98:H102)</f>
        <v>0</v>
      </c>
      <c r="I103" s="614"/>
      <c r="J103" s="614"/>
      <c r="K103" s="614"/>
      <c r="L103" s="614"/>
      <c r="M103" s="614"/>
      <c r="N103" s="615"/>
    </row>
    <row r="104" spans="1:14" s="144" customFormat="1" ht="24.6" hidden="1" x14ac:dyDescent="0.4">
      <c r="A104" s="321"/>
      <c r="B104" s="320" t="s">
        <v>152</v>
      </c>
      <c r="C104" s="594">
        <f>SUM(C99:C103)</f>
        <v>0</v>
      </c>
      <c r="D104" s="594">
        <f t="shared" si="6"/>
        <v>0</v>
      </c>
      <c r="E104" s="595">
        <f t="shared" si="6"/>
        <v>0</v>
      </c>
      <c r="F104" s="595">
        <f t="shared" si="6"/>
        <v>0</v>
      </c>
      <c r="G104" s="414">
        <f t="shared" si="6"/>
        <v>0</v>
      </c>
      <c r="H104" s="479"/>
    </row>
    <row r="105" spans="1:14" s="144" customFormat="1" x14ac:dyDescent="0.35">
      <c r="B105" s="616"/>
      <c r="C105" s="617"/>
      <c r="D105" s="617"/>
      <c r="E105" s="618"/>
      <c r="F105" s="619"/>
      <c r="G105" s="479"/>
      <c r="H105" s="479"/>
    </row>
    <row r="106" spans="1:14" s="144" customFormat="1" x14ac:dyDescent="0.35">
      <c r="B106" s="616"/>
      <c r="C106" s="617"/>
      <c r="D106" s="617"/>
      <c r="E106" s="618"/>
      <c r="F106" s="619"/>
      <c r="G106" s="479"/>
      <c r="H106" s="479"/>
    </row>
    <row r="107" spans="1:14" s="144" customFormat="1" x14ac:dyDescent="0.35">
      <c r="B107" s="616"/>
      <c r="C107" s="617"/>
      <c r="D107" s="617"/>
      <c r="E107" s="618"/>
      <c r="F107" s="619"/>
      <c r="G107" s="479"/>
      <c r="H107" s="479"/>
    </row>
    <row r="108" spans="1:14" s="144" customFormat="1" x14ac:dyDescent="0.35">
      <c r="B108" s="616"/>
      <c r="C108" s="617"/>
      <c r="D108" s="617"/>
      <c r="E108" s="618"/>
      <c r="F108" s="619"/>
      <c r="G108" s="479"/>
      <c r="H108" s="479"/>
    </row>
    <row r="109" spans="1:14" s="144" customFormat="1" x14ac:dyDescent="0.35">
      <c r="B109" s="616"/>
      <c r="C109" s="617"/>
      <c r="D109" s="617"/>
      <c r="E109" s="618"/>
      <c r="F109" s="619"/>
      <c r="G109" s="479"/>
      <c r="H109" s="479"/>
    </row>
    <row r="110" spans="1:14" s="144" customFormat="1" x14ac:dyDescent="0.35">
      <c r="B110" s="616"/>
      <c r="C110" s="617"/>
      <c r="D110" s="617"/>
      <c r="E110" s="618"/>
      <c r="F110" s="619"/>
      <c r="G110" s="479"/>
      <c r="H110" s="479"/>
    </row>
    <row r="111" spans="1:14" s="144" customFormat="1" x14ac:dyDescent="0.35">
      <c r="B111" s="616"/>
      <c r="C111" s="617"/>
      <c r="D111" s="617"/>
      <c r="E111" s="618"/>
      <c r="F111" s="619"/>
      <c r="G111" s="479"/>
      <c r="H111" s="479"/>
    </row>
    <row r="112" spans="1:14" s="144" customFormat="1" x14ac:dyDescent="0.35">
      <c r="B112" s="616"/>
      <c r="C112" s="617"/>
      <c r="D112" s="617"/>
      <c r="E112" s="618"/>
      <c r="F112" s="619"/>
      <c r="G112" s="479"/>
      <c r="H112" s="479"/>
    </row>
    <row r="113" spans="2:8" s="144" customFormat="1" x14ac:dyDescent="0.35">
      <c r="B113" s="616"/>
      <c r="C113" s="617"/>
      <c r="D113" s="617"/>
      <c r="E113" s="618"/>
      <c r="F113" s="619"/>
      <c r="G113" s="479"/>
      <c r="H113" s="479"/>
    </row>
    <row r="114" spans="2:8" s="144" customFormat="1" x14ac:dyDescent="0.35">
      <c r="B114" s="616"/>
      <c r="C114" s="617"/>
      <c r="D114" s="617"/>
      <c r="E114" s="618"/>
      <c r="F114" s="619"/>
      <c r="G114" s="479"/>
      <c r="H114" s="479"/>
    </row>
    <row r="115" spans="2:8" s="144" customFormat="1" x14ac:dyDescent="0.35">
      <c r="B115" s="616"/>
      <c r="C115" s="617"/>
      <c r="D115" s="617"/>
      <c r="E115" s="618"/>
      <c r="F115" s="619"/>
      <c r="G115" s="479"/>
      <c r="H115" s="479"/>
    </row>
    <row r="116" spans="2:8" s="144" customFormat="1" x14ac:dyDescent="0.35">
      <c r="B116" s="616"/>
      <c r="C116" s="617"/>
      <c r="D116" s="617"/>
      <c r="E116" s="618"/>
      <c r="F116" s="619"/>
      <c r="G116" s="479"/>
      <c r="H116" s="479"/>
    </row>
    <row r="117" spans="2:8" s="144" customFormat="1" x14ac:dyDescent="0.35">
      <c r="B117" s="616"/>
      <c r="C117" s="617"/>
      <c r="D117" s="617"/>
      <c r="E117" s="618"/>
      <c r="F117" s="619"/>
      <c r="G117" s="479"/>
      <c r="H117" s="479"/>
    </row>
    <row r="118" spans="2:8" s="144" customFormat="1" x14ac:dyDescent="0.35">
      <c r="B118" s="616"/>
      <c r="C118" s="617"/>
      <c r="D118" s="617"/>
      <c r="E118" s="618"/>
      <c r="F118" s="619"/>
      <c r="G118" s="479"/>
      <c r="H118" s="479"/>
    </row>
    <row r="119" spans="2:8" s="144" customFormat="1" x14ac:dyDescent="0.35">
      <c r="B119" s="616"/>
      <c r="C119" s="617"/>
      <c r="D119" s="617"/>
      <c r="E119" s="618"/>
      <c r="F119" s="619"/>
      <c r="G119" s="479"/>
      <c r="H119" s="479"/>
    </row>
    <row r="120" spans="2:8" s="144" customFormat="1" x14ac:dyDescent="0.35">
      <c r="B120" s="616"/>
      <c r="C120" s="617"/>
      <c r="D120" s="617"/>
      <c r="E120" s="618"/>
      <c r="F120" s="619"/>
      <c r="G120" s="479"/>
      <c r="H120" s="479"/>
    </row>
    <row r="121" spans="2:8" s="144" customFormat="1" x14ac:dyDescent="0.35">
      <c r="B121" s="616"/>
      <c r="C121" s="617"/>
      <c r="D121" s="617"/>
      <c r="E121" s="618"/>
      <c r="F121" s="619"/>
      <c r="G121" s="479"/>
      <c r="H121" s="479"/>
    </row>
    <row r="122" spans="2:8" s="144" customFormat="1" x14ac:dyDescent="0.35">
      <c r="B122" s="616"/>
      <c r="C122" s="617"/>
      <c r="D122" s="617"/>
      <c r="E122" s="618"/>
      <c r="F122" s="619"/>
      <c r="G122" s="479"/>
      <c r="H122" s="479"/>
    </row>
    <row r="123" spans="2:8" s="144" customFormat="1" x14ac:dyDescent="0.35">
      <c r="B123" s="616"/>
      <c r="C123" s="617"/>
      <c r="D123" s="617"/>
      <c r="E123" s="618"/>
      <c r="F123" s="619"/>
      <c r="G123" s="479"/>
      <c r="H123" s="479"/>
    </row>
    <row r="124" spans="2:8" s="144" customFormat="1" x14ac:dyDescent="0.35">
      <c r="B124" s="616"/>
      <c r="C124" s="617"/>
      <c r="D124" s="617"/>
      <c r="E124" s="618"/>
      <c r="F124" s="619"/>
      <c r="G124" s="479"/>
      <c r="H124" s="479"/>
    </row>
    <row r="125" spans="2:8" s="144" customFormat="1" x14ac:dyDescent="0.35">
      <c r="B125" s="616"/>
      <c r="C125" s="617"/>
      <c r="D125" s="617"/>
      <c r="E125" s="618"/>
      <c r="F125" s="619"/>
      <c r="G125" s="479"/>
      <c r="H125" s="479"/>
    </row>
    <row r="126" spans="2:8" s="144" customFormat="1" x14ac:dyDescent="0.35">
      <c r="B126" s="616"/>
      <c r="C126" s="617"/>
      <c r="D126" s="617"/>
      <c r="E126" s="618"/>
      <c r="F126" s="619"/>
      <c r="G126" s="479"/>
      <c r="H126" s="479"/>
    </row>
    <row r="127" spans="2:8" s="144" customFormat="1" x14ac:dyDescent="0.35">
      <c r="B127" s="616"/>
      <c r="C127" s="617"/>
      <c r="D127" s="617"/>
      <c r="E127" s="618"/>
      <c r="F127" s="619"/>
      <c r="G127" s="479"/>
      <c r="H127" s="479"/>
    </row>
    <row r="128" spans="2:8" s="144" customFormat="1" x14ac:dyDescent="0.35">
      <c r="B128" s="616"/>
      <c r="C128" s="617"/>
      <c r="D128" s="617"/>
      <c r="E128" s="618"/>
      <c r="F128" s="619"/>
      <c r="G128" s="479"/>
      <c r="H128" s="479"/>
    </row>
    <row r="129" spans="1:8" s="144" customFormat="1" x14ac:dyDescent="0.35">
      <c r="B129" s="616"/>
      <c r="C129" s="617"/>
      <c r="D129" s="617"/>
      <c r="E129" s="618"/>
      <c r="F129" s="619"/>
      <c r="G129" s="479"/>
      <c r="H129" s="479"/>
    </row>
    <row r="130" spans="1:8" s="144" customFormat="1" x14ac:dyDescent="0.35">
      <c r="B130" s="616"/>
      <c r="C130" s="617"/>
      <c r="D130" s="617"/>
      <c r="E130" s="618"/>
      <c r="F130" s="619"/>
      <c r="G130" s="479"/>
      <c r="H130" s="479"/>
    </row>
    <row r="131" spans="1:8" s="144" customFormat="1" x14ac:dyDescent="0.35">
      <c r="B131" s="616"/>
      <c r="C131" s="617"/>
      <c r="D131" s="617"/>
      <c r="E131" s="618"/>
      <c r="F131" s="619"/>
      <c r="G131" s="479"/>
      <c r="H131" s="479"/>
    </row>
    <row r="132" spans="1:8" s="144" customFormat="1" x14ac:dyDescent="0.35">
      <c r="B132" s="616"/>
      <c r="C132" s="617"/>
      <c r="D132" s="617"/>
      <c r="E132" s="618"/>
      <c r="F132" s="619"/>
      <c r="G132" s="479"/>
      <c r="H132" s="479"/>
    </row>
    <row r="133" spans="1:8" s="144" customFormat="1" x14ac:dyDescent="0.35">
      <c r="B133" s="616"/>
      <c r="C133" s="617"/>
      <c r="D133" s="617"/>
      <c r="E133" s="618"/>
      <c r="F133" s="619"/>
      <c r="G133" s="479"/>
      <c r="H133" s="479"/>
    </row>
    <row r="134" spans="1:8" s="144" customFormat="1" x14ac:dyDescent="0.35">
      <c r="B134" s="616"/>
      <c r="C134" s="617"/>
      <c r="D134" s="617"/>
      <c r="E134" s="618"/>
      <c r="F134" s="619"/>
      <c r="G134" s="479"/>
      <c r="H134" s="479"/>
    </row>
    <row r="135" spans="1:8" x14ac:dyDescent="0.35">
      <c r="A135" s="144"/>
      <c r="G135" s="479"/>
    </row>
  </sheetData>
  <mergeCells count="7">
    <mergeCell ref="A1:F1"/>
    <mergeCell ref="G6:H6"/>
    <mergeCell ref="C6:D6"/>
    <mergeCell ref="E6:F6"/>
    <mergeCell ref="A2:F3"/>
    <mergeCell ref="D5:F5"/>
    <mergeCell ref="E4:F4"/>
  </mergeCells>
  <phoneticPr fontId="19" type="noConversion"/>
  <printOptions horizontalCentered="1"/>
  <pageMargins left="1" right="0.75" top="0.75" bottom="0.75" header="0.3" footer="0.3"/>
  <pageSetup paperSize="9" scale="63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07"/>
  <sheetViews>
    <sheetView showGridLines="0" view="pageBreakPreview" zoomScale="55" zoomScaleSheetLayoutView="55" workbookViewId="0">
      <selection activeCell="B11" sqref="B11"/>
    </sheetView>
  </sheetViews>
  <sheetFormatPr defaultColWidth="9.6328125" defaultRowHeight="13.2" x14ac:dyDescent="0.25"/>
  <cols>
    <col min="1" max="1" width="7.6328125" style="2" customWidth="1"/>
    <col min="2" max="2" width="57.08984375" style="2" customWidth="1"/>
    <col min="3" max="3" width="9.54296875" style="369" bestFit="1" customWidth="1"/>
    <col min="4" max="4" width="12.90625" style="369" bestFit="1" customWidth="1"/>
    <col min="5" max="5" width="6.1796875" style="369" bestFit="1" customWidth="1"/>
    <col min="6" max="6" width="7.90625" style="369" bestFit="1" customWidth="1"/>
    <col min="7" max="7" width="5.08984375" style="369" bestFit="1" customWidth="1"/>
    <col min="8" max="8" width="7.90625" style="369" bestFit="1" customWidth="1"/>
    <col min="9" max="9" width="11" style="10" bestFit="1" customWidth="1"/>
    <col min="10" max="10" width="13.08984375" style="10" customWidth="1"/>
    <col min="11" max="11" width="12.90625" style="2" hidden="1" customWidth="1"/>
    <col min="12" max="16384" width="9.6328125" style="2"/>
  </cols>
  <sheetData>
    <row r="1" spans="1:11" ht="22.8" x14ac:dyDescent="0.4">
      <c r="A1" s="915" t="s">
        <v>394</v>
      </c>
      <c r="B1" s="916"/>
      <c r="C1" s="916"/>
      <c r="D1" s="916"/>
      <c r="E1" s="916"/>
      <c r="F1" s="916"/>
      <c r="G1" s="916"/>
      <c r="H1" s="916"/>
      <c r="I1" s="916"/>
      <c r="J1" s="917"/>
      <c r="K1" s="13"/>
    </row>
    <row r="2" spans="1:11" ht="22.8" x14ac:dyDescent="0.4">
      <c r="A2" s="918" t="s">
        <v>357</v>
      </c>
      <c r="B2" s="919"/>
      <c r="C2" s="919"/>
      <c r="D2" s="919"/>
      <c r="E2" s="919"/>
      <c r="F2" s="919"/>
      <c r="G2" s="919"/>
      <c r="H2" s="919"/>
      <c r="I2" s="919"/>
      <c r="J2" s="920"/>
      <c r="K2" s="16"/>
    </row>
    <row r="3" spans="1:11" ht="17.399999999999999" x14ac:dyDescent="0.3">
      <c r="A3" s="921" t="s">
        <v>24</v>
      </c>
      <c r="B3" s="922"/>
      <c r="C3" s="922"/>
      <c r="D3" s="922"/>
      <c r="E3" s="922"/>
      <c r="F3" s="922"/>
      <c r="G3" s="922"/>
      <c r="H3" s="922"/>
      <c r="I3" s="922"/>
      <c r="J3" s="923"/>
      <c r="K3" s="12"/>
    </row>
    <row r="4" spans="1:11" ht="17.399999999999999" x14ac:dyDescent="0.3">
      <c r="A4" s="924" t="s">
        <v>31</v>
      </c>
      <c r="B4" s="925"/>
      <c r="C4" s="925"/>
      <c r="D4" s="925"/>
      <c r="E4" s="925"/>
      <c r="F4" s="925"/>
      <c r="G4" s="925"/>
      <c r="H4" s="925"/>
      <c r="I4" s="925"/>
      <c r="J4" s="926"/>
      <c r="K4" s="12"/>
    </row>
    <row r="5" spans="1:11" ht="26.1" customHeight="1" x14ac:dyDescent="0.4">
      <c r="A5" s="165" t="s">
        <v>2</v>
      </c>
      <c r="B5" s="165" t="s">
        <v>25</v>
      </c>
      <c r="C5" s="913" t="s">
        <v>30</v>
      </c>
      <c r="D5" s="914"/>
      <c r="E5" s="913" t="s">
        <v>289</v>
      </c>
      <c r="F5" s="914"/>
      <c r="G5" s="913" t="s">
        <v>288</v>
      </c>
      <c r="H5" s="914"/>
      <c r="I5" s="896" t="s">
        <v>32</v>
      </c>
      <c r="J5" s="898"/>
      <c r="K5" s="17"/>
    </row>
    <row r="6" spans="1:11" ht="23.25" customHeight="1" x14ac:dyDescent="0.4">
      <c r="A6" s="22"/>
      <c r="B6" s="22"/>
      <c r="C6" s="173" t="s">
        <v>11</v>
      </c>
      <c r="D6" s="173" t="s">
        <v>12</v>
      </c>
      <c r="E6" s="173" t="s">
        <v>11</v>
      </c>
      <c r="F6" s="173" t="s">
        <v>12</v>
      </c>
      <c r="G6" s="173" t="s">
        <v>11</v>
      </c>
      <c r="H6" s="173" t="s">
        <v>12</v>
      </c>
      <c r="I6" s="165" t="s">
        <v>11</v>
      </c>
      <c r="J6" s="165" t="s">
        <v>12</v>
      </c>
      <c r="K6" s="17"/>
    </row>
    <row r="7" spans="1:11" ht="23.25" customHeight="1" x14ac:dyDescent="0.4">
      <c r="A7" s="22"/>
      <c r="B7" s="678"/>
      <c r="C7" s="173"/>
      <c r="D7" s="173"/>
      <c r="E7" s="173"/>
      <c r="F7" s="173"/>
      <c r="G7" s="173"/>
      <c r="H7" s="173"/>
      <c r="I7" s="165"/>
      <c r="J7" s="165"/>
      <c r="K7" s="17"/>
    </row>
    <row r="8" spans="1:11" ht="23.25" customHeight="1" x14ac:dyDescent="0.4">
      <c r="A8" s="201">
        <v>1</v>
      </c>
      <c r="B8" s="202" t="s">
        <v>232</v>
      </c>
      <c r="C8" s="122">
        <f t="shared" ref="C8" si="0">C58+C61+C62+C63+C64+C65+C81</f>
        <v>1963</v>
      </c>
      <c r="D8" s="122">
        <f t="shared" ref="D8:J8" si="1">D58+D61+D62+D63+D64+D65+D81</f>
        <v>715220</v>
      </c>
      <c r="E8" s="122">
        <f t="shared" si="1"/>
        <v>205</v>
      </c>
      <c r="F8" s="122">
        <f t="shared" si="1"/>
        <v>866</v>
      </c>
      <c r="G8" s="122">
        <f t="shared" si="1"/>
        <v>23</v>
      </c>
      <c r="H8" s="122">
        <f t="shared" si="1"/>
        <v>483</v>
      </c>
      <c r="I8" s="122">
        <f t="shared" si="1"/>
        <v>1423</v>
      </c>
      <c r="J8" s="122">
        <f t="shared" si="1"/>
        <v>209673</v>
      </c>
      <c r="K8" s="17"/>
    </row>
    <row r="9" spans="1:11" ht="23.25" customHeight="1" x14ac:dyDescent="0.4">
      <c r="A9" s="201">
        <v>2</v>
      </c>
      <c r="B9" s="202" t="s">
        <v>231</v>
      </c>
      <c r="C9" s="122">
        <f t="shared" ref="C9:C10" si="2">C59</f>
        <v>200</v>
      </c>
      <c r="D9" s="122">
        <f t="shared" ref="D9:J9" si="3">D59</f>
        <v>50865</v>
      </c>
      <c r="E9" s="122" t="str">
        <f t="shared" si="3"/>
        <v xml:space="preserve"> </v>
      </c>
      <c r="F9" s="122">
        <f t="shared" si="3"/>
        <v>0</v>
      </c>
      <c r="G9" s="122">
        <f t="shared" si="3"/>
        <v>0</v>
      </c>
      <c r="H9" s="122">
        <f t="shared" si="3"/>
        <v>0</v>
      </c>
      <c r="I9" s="122">
        <f t="shared" si="3"/>
        <v>167</v>
      </c>
      <c r="J9" s="122">
        <f t="shared" si="3"/>
        <v>50500</v>
      </c>
      <c r="K9" s="17"/>
    </row>
    <row r="10" spans="1:11" ht="23.25" customHeight="1" x14ac:dyDescent="0.4">
      <c r="A10" s="201">
        <v>3</v>
      </c>
      <c r="B10" s="202" t="s">
        <v>257</v>
      </c>
      <c r="C10" s="122">
        <f t="shared" si="2"/>
        <v>70</v>
      </c>
      <c r="D10" s="122">
        <f t="shared" ref="D10:J10" si="4">D60</f>
        <v>4337</v>
      </c>
      <c r="E10" s="122">
        <f t="shared" si="4"/>
        <v>0</v>
      </c>
      <c r="F10" s="122">
        <f t="shared" si="4"/>
        <v>0</v>
      </c>
      <c r="G10" s="122">
        <f t="shared" si="4"/>
        <v>0</v>
      </c>
      <c r="H10" s="122">
        <f t="shared" si="4"/>
        <v>0</v>
      </c>
      <c r="I10" s="122">
        <f t="shared" si="4"/>
        <v>42</v>
      </c>
      <c r="J10" s="122">
        <f t="shared" si="4"/>
        <v>1323</v>
      </c>
      <c r="K10" s="17"/>
    </row>
    <row r="11" spans="1:11" ht="23.25" customHeight="1" x14ac:dyDescent="0.4">
      <c r="A11" s="201">
        <v>4</v>
      </c>
      <c r="B11" s="202" t="s">
        <v>233</v>
      </c>
      <c r="C11" s="122">
        <f t="shared" ref="C11:C12" si="5">C66</f>
        <v>74</v>
      </c>
      <c r="D11" s="122">
        <f t="shared" ref="D11:J11" si="6">D66</f>
        <v>25870</v>
      </c>
      <c r="E11" s="122">
        <f t="shared" si="6"/>
        <v>0</v>
      </c>
      <c r="F11" s="122">
        <f t="shared" si="6"/>
        <v>0</v>
      </c>
      <c r="G11" s="122">
        <f t="shared" si="6"/>
        <v>0</v>
      </c>
      <c r="H11" s="122">
        <f t="shared" si="6"/>
        <v>0</v>
      </c>
      <c r="I11" s="122">
        <f t="shared" si="6"/>
        <v>47</v>
      </c>
      <c r="J11" s="122">
        <f t="shared" si="6"/>
        <v>14770</v>
      </c>
      <c r="K11" s="17"/>
    </row>
    <row r="12" spans="1:11" ht="23.25" customHeight="1" x14ac:dyDescent="0.4">
      <c r="A12" s="201">
        <v>5</v>
      </c>
      <c r="B12" s="202" t="s">
        <v>234</v>
      </c>
      <c r="C12" s="122">
        <f t="shared" si="5"/>
        <v>7</v>
      </c>
      <c r="D12" s="122">
        <f t="shared" ref="D12:J12" si="7">D67</f>
        <v>5725</v>
      </c>
      <c r="E12" s="122">
        <f t="shared" si="7"/>
        <v>0</v>
      </c>
      <c r="F12" s="122">
        <f t="shared" si="7"/>
        <v>0</v>
      </c>
      <c r="G12" s="122">
        <f t="shared" si="7"/>
        <v>0</v>
      </c>
      <c r="H12" s="122">
        <f t="shared" si="7"/>
        <v>0</v>
      </c>
      <c r="I12" s="122">
        <f t="shared" si="7"/>
        <v>0</v>
      </c>
      <c r="J12" s="122">
        <f t="shared" si="7"/>
        <v>0</v>
      </c>
      <c r="K12" s="17"/>
    </row>
    <row r="13" spans="1:11" ht="23.25" customHeight="1" x14ac:dyDescent="0.4">
      <c r="A13" s="201">
        <v>6</v>
      </c>
      <c r="B13" s="202" t="s">
        <v>92</v>
      </c>
      <c r="C13" s="122">
        <f t="shared" ref="C13" si="8">SUM(C68:C70)</f>
        <v>221</v>
      </c>
      <c r="D13" s="122">
        <f t="shared" ref="D13:J13" si="9">SUM(D68:D70)</f>
        <v>15968</v>
      </c>
      <c r="E13" s="122">
        <f t="shared" si="9"/>
        <v>7</v>
      </c>
      <c r="F13" s="122">
        <f t="shared" si="9"/>
        <v>67</v>
      </c>
      <c r="G13" s="122">
        <f t="shared" si="9"/>
        <v>10</v>
      </c>
      <c r="H13" s="122">
        <f t="shared" si="9"/>
        <v>796</v>
      </c>
      <c r="I13" s="122">
        <f t="shared" si="9"/>
        <v>209</v>
      </c>
      <c r="J13" s="122">
        <f t="shared" si="9"/>
        <v>13025</v>
      </c>
      <c r="K13" s="17"/>
    </row>
    <row r="14" spans="1:11" ht="23.25" customHeight="1" x14ac:dyDescent="0.4">
      <c r="A14" s="201">
        <v>7</v>
      </c>
      <c r="B14" s="202" t="s">
        <v>258</v>
      </c>
      <c r="C14" s="122">
        <f t="shared" ref="C14:C15" si="10">C71</f>
        <v>159</v>
      </c>
      <c r="D14" s="122">
        <f t="shared" ref="D14:J14" si="11">D71</f>
        <v>105166</v>
      </c>
      <c r="E14" s="122">
        <f t="shared" si="11"/>
        <v>0</v>
      </c>
      <c r="F14" s="122">
        <f t="shared" si="11"/>
        <v>0</v>
      </c>
      <c r="G14" s="122">
        <f t="shared" si="11"/>
        <v>0</v>
      </c>
      <c r="H14" s="122">
        <f t="shared" si="11"/>
        <v>0</v>
      </c>
      <c r="I14" s="122">
        <f t="shared" si="11"/>
        <v>85</v>
      </c>
      <c r="J14" s="122">
        <f t="shared" si="11"/>
        <v>34350</v>
      </c>
      <c r="K14" s="17"/>
    </row>
    <row r="15" spans="1:11" ht="23.25" customHeight="1" x14ac:dyDescent="0.4">
      <c r="A15" s="201">
        <v>8</v>
      </c>
      <c r="B15" s="202" t="s">
        <v>235</v>
      </c>
      <c r="C15" s="122">
        <f t="shared" si="10"/>
        <v>40</v>
      </c>
      <c r="D15" s="122">
        <f t="shared" ref="D15:J15" si="12">D72</f>
        <v>7300</v>
      </c>
      <c r="E15" s="122">
        <f t="shared" si="12"/>
        <v>0</v>
      </c>
      <c r="F15" s="122">
        <f t="shared" si="12"/>
        <v>0</v>
      </c>
      <c r="G15" s="122">
        <f t="shared" si="12"/>
        <v>0</v>
      </c>
      <c r="H15" s="122">
        <f t="shared" si="12"/>
        <v>0</v>
      </c>
      <c r="I15" s="122">
        <f t="shared" si="12"/>
        <v>6</v>
      </c>
      <c r="J15" s="122">
        <f t="shared" si="12"/>
        <v>1600</v>
      </c>
      <c r="K15" s="17"/>
    </row>
    <row r="16" spans="1:11" ht="23.25" customHeight="1" x14ac:dyDescent="0.4">
      <c r="A16" s="201">
        <v>9</v>
      </c>
      <c r="B16" s="202" t="s">
        <v>236</v>
      </c>
      <c r="C16" s="122">
        <f t="shared" ref="C16:C17" si="13">C73</f>
        <v>17</v>
      </c>
      <c r="D16" s="122">
        <f t="shared" ref="D16:J16" si="14">D73</f>
        <v>18084</v>
      </c>
      <c r="E16" s="122">
        <f t="shared" si="14"/>
        <v>0</v>
      </c>
      <c r="F16" s="122">
        <f t="shared" si="14"/>
        <v>0</v>
      </c>
      <c r="G16" s="122">
        <f t="shared" si="14"/>
        <v>0</v>
      </c>
      <c r="H16" s="122">
        <f t="shared" si="14"/>
        <v>0</v>
      </c>
      <c r="I16" s="122">
        <f t="shared" si="14"/>
        <v>4</v>
      </c>
      <c r="J16" s="122">
        <f t="shared" si="14"/>
        <v>3329</v>
      </c>
      <c r="K16" s="17"/>
    </row>
    <row r="17" spans="1:11" ht="23.25" customHeight="1" x14ac:dyDescent="0.4">
      <c r="A17" s="201">
        <v>10</v>
      </c>
      <c r="B17" s="202" t="s">
        <v>237</v>
      </c>
      <c r="C17" s="122">
        <f t="shared" si="13"/>
        <v>44</v>
      </c>
      <c r="D17" s="122">
        <f t="shared" ref="D17:J17" si="15">D74</f>
        <v>1789</v>
      </c>
      <c r="E17" s="122">
        <f t="shared" si="15"/>
        <v>3</v>
      </c>
      <c r="F17" s="122">
        <f t="shared" si="15"/>
        <v>35</v>
      </c>
      <c r="G17" s="122">
        <f t="shared" si="15"/>
        <v>0</v>
      </c>
      <c r="H17" s="122">
        <f t="shared" si="15"/>
        <v>0</v>
      </c>
      <c r="I17" s="122">
        <f t="shared" si="15"/>
        <v>32</v>
      </c>
      <c r="J17" s="122">
        <f t="shared" si="15"/>
        <v>767</v>
      </c>
      <c r="K17" s="17"/>
    </row>
    <row r="18" spans="1:11" ht="23.25" customHeight="1" x14ac:dyDescent="0.4">
      <c r="A18" s="201">
        <v>11</v>
      </c>
      <c r="B18" s="202" t="s">
        <v>238</v>
      </c>
      <c r="C18" s="122">
        <f t="shared" ref="C18:C20" si="16">C75</f>
        <v>67</v>
      </c>
      <c r="D18" s="122">
        <f t="shared" ref="D18:J18" si="17">D75</f>
        <v>40593</v>
      </c>
      <c r="E18" s="122">
        <f t="shared" si="17"/>
        <v>7</v>
      </c>
      <c r="F18" s="122">
        <f t="shared" si="17"/>
        <v>23</v>
      </c>
      <c r="G18" s="122">
        <f t="shared" si="17"/>
        <v>2</v>
      </c>
      <c r="H18" s="122">
        <f t="shared" si="17"/>
        <v>18</v>
      </c>
      <c r="I18" s="122">
        <f t="shared" si="17"/>
        <v>10</v>
      </c>
      <c r="J18" s="122">
        <f t="shared" si="17"/>
        <v>3574</v>
      </c>
      <c r="K18" s="17"/>
    </row>
    <row r="19" spans="1:11" ht="23.25" customHeight="1" x14ac:dyDescent="0.4">
      <c r="A19" s="201">
        <v>12</v>
      </c>
      <c r="B19" s="202" t="s">
        <v>239</v>
      </c>
      <c r="C19" s="122">
        <f t="shared" si="16"/>
        <v>141</v>
      </c>
      <c r="D19" s="122">
        <f t="shared" ref="D19:J19" si="18">D76</f>
        <v>52700</v>
      </c>
      <c r="E19" s="122">
        <f t="shared" si="18"/>
        <v>0</v>
      </c>
      <c r="F19" s="122">
        <f t="shared" si="18"/>
        <v>0</v>
      </c>
      <c r="G19" s="122">
        <f t="shared" si="18"/>
        <v>0</v>
      </c>
      <c r="H19" s="122">
        <f t="shared" si="18"/>
        <v>0</v>
      </c>
      <c r="I19" s="122">
        <f t="shared" si="18"/>
        <v>85</v>
      </c>
      <c r="J19" s="122">
        <f t="shared" si="18"/>
        <v>10200</v>
      </c>
      <c r="K19" s="17"/>
    </row>
    <row r="20" spans="1:11" ht="23.25" customHeight="1" x14ac:dyDescent="0.4">
      <c r="A20" s="201">
        <v>13</v>
      </c>
      <c r="B20" s="202" t="s">
        <v>325</v>
      </c>
      <c r="C20" s="122">
        <f t="shared" si="16"/>
        <v>13</v>
      </c>
      <c r="D20" s="122">
        <f t="shared" ref="D20:J20" si="19">D77</f>
        <v>13048</v>
      </c>
      <c r="E20" s="122">
        <f t="shared" si="19"/>
        <v>0</v>
      </c>
      <c r="F20" s="122">
        <f t="shared" si="19"/>
        <v>0</v>
      </c>
      <c r="G20" s="122">
        <f t="shared" si="19"/>
        <v>0</v>
      </c>
      <c r="H20" s="122">
        <f t="shared" si="19"/>
        <v>0</v>
      </c>
      <c r="I20" s="122">
        <f t="shared" si="19"/>
        <v>6</v>
      </c>
      <c r="J20" s="122">
        <f t="shared" si="19"/>
        <v>5048</v>
      </c>
      <c r="K20" s="17"/>
    </row>
    <row r="21" spans="1:11" ht="23.25" customHeight="1" x14ac:dyDescent="0.4">
      <c r="A21" s="201">
        <v>14</v>
      </c>
      <c r="B21" s="202" t="s">
        <v>240</v>
      </c>
      <c r="C21" s="122">
        <f t="shared" ref="C21:C23" si="20">C78</f>
        <v>72</v>
      </c>
      <c r="D21" s="122">
        <f t="shared" ref="D21:J21" si="21">D78</f>
        <v>24912</v>
      </c>
      <c r="E21" s="122">
        <f t="shared" si="21"/>
        <v>0</v>
      </c>
      <c r="F21" s="122">
        <f t="shared" si="21"/>
        <v>0</v>
      </c>
      <c r="G21" s="122">
        <f t="shared" si="21"/>
        <v>0</v>
      </c>
      <c r="H21" s="122">
        <f t="shared" si="21"/>
        <v>0</v>
      </c>
      <c r="I21" s="122">
        <f t="shared" si="21"/>
        <v>29</v>
      </c>
      <c r="J21" s="122">
        <f t="shared" si="21"/>
        <v>10031</v>
      </c>
      <c r="K21" s="17"/>
    </row>
    <row r="22" spans="1:11" ht="23.25" customHeight="1" x14ac:dyDescent="0.4">
      <c r="A22" s="201">
        <v>15</v>
      </c>
      <c r="B22" s="202" t="s">
        <v>241</v>
      </c>
      <c r="C22" s="122">
        <f t="shared" si="20"/>
        <v>22</v>
      </c>
      <c r="D22" s="122">
        <f t="shared" ref="D22:J22" si="22">D79</f>
        <v>21400</v>
      </c>
      <c r="E22" s="122">
        <f t="shared" si="22"/>
        <v>0</v>
      </c>
      <c r="F22" s="122">
        <f t="shared" si="22"/>
        <v>0</v>
      </c>
      <c r="G22" s="122">
        <f t="shared" si="22"/>
        <v>0</v>
      </c>
      <c r="H22" s="122">
        <f t="shared" si="22"/>
        <v>0</v>
      </c>
      <c r="I22" s="122">
        <f t="shared" si="22"/>
        <v>4</v>
      </c>
      <c r="J22" s="122">
        <f t="shared" si="22"/>
        <v>1600</v>
      </c>
      <c r="K22" s="17"/>
    </row>
    <row r="23" spans="1:11" ht="23.25" customHeight="1" x14ac:dyDescent="0.4">
      <c r="A23" s="201">
        <v>16</v>
      </c>
      <c r="B23" s="202" t="s">
        <v>242</v>
      </c>
      <c r="C23" s="122">
        <f t="shared" si="20"/>
        <v>96</v>
      </c>
      <c r="D23" s="122">
        <f t="shared" ref="D23:J23" si="23">D80</f>
        <v>16738</v>
      </c>
      <c r="E23" s="122">
        <f t="shared" si="23"/>
        <v>0</v>
      </c>
      <c r="F23" s="122">
        <f t="shared" si="23"/>
        <v>0</v>
      </c>
      <c r="G23" s="122">
        <f t="shared" si="23"/>
        <v>0</v>
      </c>
      <c r="H23" s="122">
        <f t="shared" si="23"/>
        <v>0</v>
      </c>
      <c r="I23" s="122">
        <f t="shared" si="23"/>
        <v>69</v>
      </c>
      <c r="J23" s="122">
        <f t="shared" si="23"/>
        <v>16000</v>
      </c>
      <c r="K23" s="17"/>
    </row>
    <row r="24" spans="1:11" ht="23.25" customHeight="1" x14ac:dyDescent="0.4">
      <c r="A24" s="201"/>
      <c r="B24" s="203" t="s">
        <v>259</v>
      </c>
      <c r="C24" s="122">
        <f t="shared" ref="C24:J24" si="24">SUM(C8:C23)</f>
        <v>3206</v>
      </c>
      <c r="D24" s="122">
        <f t="shared" si="24"/>
        <v>1119715</v>
      </c>
      <c r="E24" s="637">
        <f t="shared" si="24"/>
        <v>222</v>
      </c>
      <c r="F24" s="637">
        <f t="shared" si="24"/>
        <v>991</v>
      </c>
      <c r="G24" s="637">
        <f t="shared" si="24"/>
        <v>35</v>
      </c>
      <c r="H24" s="637">
        <f t="shared" si="24"/>
        <v>1297</v>
      </c>
      <c r="I24" s="122">
        <f t="shared" si="24"/>
        <v>2218</v>
      </c>
      <c r="J24" s="122">
        <f t="shared" si="24"/>
        <v>375790</v>
      </c>
      <c r="K24" s="17"/>
    </row>
    <row r="25" spans="1:11" ht="23.25" customHeight="1" x14ac:dyDescent="0.4">
      <c r="A25" s="201"/>
      <c r="B25" s="202"/>
      <c r="C25" s="122"/>
      <c r="D25" s="122"/>
      <c r="E25" s="122"/>
      <c r="F25" s="122"/>
      <c r="G25" s="122"/>
      <c r="H25" s="122"/>
      <c r="I25" s="638"/>
      <c r="J25" s="638"/>
      <c r="K25" s="17"/>
    </row>
    <row r="26" spans="1:11" ht="23.25" customHeight="1" x14ac:dyDescent="0.4">
      <c r="A26" s="201">
        <v>17</v>
      </c>
      <c r="B26" s="203" t="s">
        <v>260</v>
      </c>
      <c r="C26" s="122">
        <f>C83</f>
        <v>1493</v>
      </c>
      <c r="D26" s="122">
        <f t="shared" ref="D26:J26" si="25">D83</f>
        <v>442534</v>
      </c>
      <c r="E26" s="122">
        <f t="shared" si="25"/>
        <v>0</v>
      </c>
      <c r="F26" s="122">
        <f t="shared" si="25"/>
        <v>0</v>
      </c>
      <c r="G26" s="122">
        <f t="shared" si="25"/>
        <v>0</v>
      </c>
      <c r="H26" s="122">
        <f t="shared" si="25"/>
        <v>0</v>
      </c>
      <c r="I26" s="122">
        <f t="shared" si="25"/>
        <v>989</v>
      </c>
      <c r="J26" s="122">
        <f t="shared" si="25"/>
        <v>375449</v>
      </c>
      <c r="K26" s="17"/>
    </row>
    <row r="27" spans="1:11" ht="23.25" customHeight="1" x14ac:dyDescent="0.4">
      <c r="A27" s="201"/>
      <c r="B27" s="202"/>
      <c r="C27" s="122"/>
      <c r="D27" s="122"/>
      <c r="E27" s="122"/>
      <c r="F27" s="122"/>
      <c r="G27" s="122"/>
      <c r="H27" s="122"/>
      <c r="I27" s="638"/>
      <c r="J27" s="638"/>
      <c r="K27" s="17"/>
    </row>
    <row r="28" spans="1:11" ht="23.25" customHeight="1" x14ac:dyDescent="0.4">
      <c r="A28" s="201">
        <v>18</v>
      </c>
      <c r="B28" s="202" t="s">
        <v>244</v>
      </c>
      <c r="C28" s="122">
        <f>C86</f>
        <v>0</v>
      </c>
      <c r="D28" s="122">
        <f t="shared" ref="D28:J28" si="26">D86</f>
        <v>0</v>
      </c>
      <c r="E28" s="122">
        <f t="shared" si="26"/>
        <v>0</v>
      </c>
      <c r="F28" s="122">
        <f t="shared" si="26"/>
        <v>0</v>
      </c>
      <c r="G28" s="122">
        <f t="shared" si="26"/>
        <v>0</v>
      </c>
      <c r="H28" s="122">
        <f t="shared" si="26"/>
        <v>0</v>
      </c>
      <c r="I28" s="122">
        <f t="shared" si="26"/>
        <v>0</v>
      </c>
      <c r="J28" s="122">
        <f t="shared" si="26"/>
        <v>0</v>
      </c>
      <c r="K28" s="17"/>
    </row>
    <row r="29" spans="1:11" ht="23.25" customHeight="1" x14ac:dyDescent="0.4">
      <c r="A29" s="201">
        <v>19</v>
      </c>
      <c r="B29" s="202" t="s">
        <v>254</v>
      </c>
      <c r="C29" s="122">
        <f>C87</f>
        <v>54</v>
      </c>
      <c r="D29" s="122">
        <f t="shared" ref="D29:J29" si="27">D87</f>
        <v>42382</v>
      </c>
      <c r="E29" s="122">
        <f t="shared" si="27"/>
        <v>0</v>
      </c>
      <c r="F29" s="122">
        <f t="shared" si="27"/>
        <v>0</v>
      </c>
      <c r="G29" s="122">
        <f t="shared" si="27"/>
        <v>0</v>
      </c>
      <c r="H29" s="122">
        <f t="shared" si="27"/>
        <v>0</v>
      </c>
      <c r="I29" s="122">
        <f t="shared" si="27"/>
        <v>29</v>
      </c>
      <c r="J29" s="122">
        <f t="shared" si="27"/>
        <v>4901</v>
      </c>
      <c r="K29" s="17"/>
    </row>
    <row r="30" spans="1:11" ht="23.25" customHeight="1" x14ac:dyDescent="0.4">
      <c r="A30" s="201">
        <v>20</v>
      </c>
      <c r="B30" s="202" t="s">
        <v>245</v>
      </c>
      <c r="C30" s="122">
        <f t="shared" ref="C30" si="28">C89</f>
        <v>23</v>
      </c>
      <c r="D30" s="122">
        <f t="shared" ref="D30:J30" si="29">D89</f>
        <v>2100</v>
      </c>
      <c r="E30" s="122">
        <f t="shared" si="29"/>
        <v>0</v>
      </c>
      <c r="F30" s="122">
        <f t="shared" si="29"/>
        <v>0</v>
      </c>
      <c r="G30" s="122">
        <f t="shared" si="29"/>
        <v>0</v>
      </c>
      <c r="H30" s="122">
        <f t="shared" si="29"/>
        <v>0</v>
      </c>
      <c r="I30" s="122">
        <f t="shared" si="29"/>
        <v>20</v>
      </c>
      <c r="J30" s="122">
        <f t="shared" si="29"/>
        <v>500</v>
      </c>
      <c r="K30" s="17"/>
    </row>
    <row r="31" spans="1:11" ht="23.25" customHeight="1" x14ac:dyDescent="0.4">
      <c r="A31" s="201">
        <v>21</v>
      </c>
      <c r="B31" s="202" t="s">
        <v>246</v>
      </c>
      <c r="C31" s="122">
        <f t="shared" ref="C31" si="30">C94</f>
        <v>48</v>
      </c>
      <c r="D31" s="122">
        <f t="shared" ref="D31:J31" si="31">D94</f>
        <v>4500</v>
      </c>
      <c r="E31" s="122">
        <f t="shared" si="31"/>
        <v>0</v>
      </c>
      <c r="F31" s="122">
        <f t="shared" si="31"/>
        <v>0</v>
      </c>
      <c r="G31" s="122">
        <f t="shared" si="31"/>
        <v>0</v>
      </c>
      <c r="H31" s="122">
        <f t="shared" si="31"/>
        <v>0</v>
      </c>
      <c r="I31" s="122">
        <f t="shared" si="31"/>
        <v>0</v>
      </c>
      <c r="J31" s="122">
        <f t="shared" si="31"/>
        <v>0</v>
      </c>
      <c r="K31" s="17"/>
    </row>
    <row r="32" spans="1:11" ht="23.25" customHeight="1" x14ac:dyDescent="0.4">
      <c r="A32" s="201">
        <v>22</v>
      </c>
      <c r="B32" s="202" t="s">
        <v>248</v>
      </c>
      <c r="C32" s="122">
        <f t="shared" ref="C32" si="32">C88</f>
        <v>50</v>
      </c>
      <c r="D32" s="122">
        <f t="shared" ref="D32:J32" si="33">D88</f>
        <v>42088</v>
      </c>
      <c r="E32" s="122">
        <f t="shared" si="33"/>
        <v>0</v>
      </c>
      <c r="F32" s="122">
        <f t="shared" si="33"/>
        <v>0</v>
      </c>
      <c r="G32" s="122">
        <f t="shared" si="33"/>
        <v>0</v>
      </c>
      <c r="H32" s="122">
        <f t="shared" si="33"/>
        <v>0</v>
      </c>
      <c r="I32" s="122">
        <f t="shared" si="33"/>
        <v>0</v>
      </c>
      <c r="J32" s="122">
        <f t="shared" si="33"/>
        <v>0</v>
      </c>
      <c r="K32" s="17"/>
    </row>
    <row r="33" spans="1:16" ht="23.25" customHeight="1" x14ac:dyDescent="0.4">
      <c r="A33" s="201">
        <v>23</v>
      </c>
      <c r="B33" s="202" t="s">
        <v>390</v>
      </c>
      <c r="C33" s="122">
        <f t="shared" ref="C33" si="34">C95</f>
        <v>2</v>
      </c>
      <c r="D33" s="122">
        <f t="shared" ref="D33:J33" si="35">D95</f>
        <v>5810</v>
      </c>
      <c r="E33" s="122">
        <f t="shared" si="35"/>
        <v>0</v>
      </c>
      <c r="F33" s="122">
        <f t="shared" si="35"/>
        <v>0</v>
      </c>
      <c r="G33" s="122">
        <f t="shared" si="35"/>
        <v>0</v>
      </c>
      <c r="H33" s="122">
        <f t="shared" si="35"/>
        <v>0</v>
      </c>
      <c r="I33" s="122">
        <f t="shared" si="35"/>
        <v>0</v>
      </c>
      <c r="J33" s="122">
        <f t="shared" si="35"/>
        <v>0</v>
      </c>
      <c r="K33" s="17"/>
    </row>
    <row r="34" spans="1:16" ht="23.25" customHeight="1" x14ac:dyDescent="0.4">
      <c r="A34" s="201">
        <v>24</v>
      </c>
      <c r="B34" s="202" t="s">
        <v>250</v>
      </c>
      <c r="C34" s="122">
        <f t="shared" ref="C34" si="36">SUM(C84:C85)</f>
        <v>0</v>
      </c>
      <c r="D34" s="122">
        <f t="shared" ref="D34:J34" si="37">SUM(D84:D85)</f>
        <v>0</v>
      </c>
      <c r="E34" s="122">
        <f t="shared" si="37"/>
        <v>0</v>
      </c>
      <c r="F34" s="122">
        <f t="shared" si="37"/>
        <v>0</v>
      </c>
      <c r="G34" s="122">
        <f t="shared" si="37"/>
        <v>0</v>
      </c>
      <c r="H34" s="122">
        <f t="shared" si="37"/>
        <v>0</v>
      </c>
      <c r="I34" s="122">
        <f t="shared" si="37"/>
        <v>0</v>
      </c>
      <c r="J34" s="122">
        <f t="shared" si="37"/>
        <v>0</v>
      </c>
      <c r="K34" s="17"/>
    </row>
    <row r="35" spans="1:16" ht="23.25" customHeight="1" x14ac:dyDescent="0.4">
      <c r="A35" s="201">
        <v>25</v>
      </c>
      <c r="B35" s="202" t="s">
        <v>251</v>
      </c>
      <c r="C35" s="122">
        <f t="shared" ref="C35:C36" si="38">C91</f>
        <v>98</v>
      </c>
      <c r="D35" s="122">
        <f t="shared" ref="D35:J35" si="39">D91</f>
        <v>65201</v>
      </c>
      <c r="E35" s="122">
        <f t="shared" si="39"/>
        <v>4</v>
      </c>
      <c r="F35" s="122">
        <f t="shared" si="39"/>
        <v>36</v>
      </c>
      <c r="G35" s="122">
        <f t="shared" si="39"/>
        <v>0</v>
      </c>
      <c r="H35" s="122">
        <f t="shared" si="39"/>
        <v>0</v>
      </c>
      <c r="I35" s="122">
        <f t="shared" si="39"/>
        <v>25</v>
      </c>
      <c r="J35" s="122">
        <f t="shared" si="39"/>
        <v>13830</v>
      </c>
      <c r="K35" s="17"/>
    </row>
    <row r="36" spans="1:16" ht="23.25" customHeight="1" x14ac:dyDescent="0.4">
      <c r="A36" s="201">
        <v>26</v>
      </c>
      <c r="B36" s="202" t="s">
        <v>252</v>
      </c>
      <c r="C36" s="122">
        <f t="shared" si="38"/>
        <v>84</v>
      </c>
      <c r="D36" s="122">
        <f t="shared" ref="D36:J36" si="40">D92</f>
        <v>2623</v>
      </c>
      <c r="E36" s="122">
        <f t="shared" si="40"/>
        <v>0</v>
      </c>
      <c r="F36" s="122">
        <f t="shared" si="40"/>
        <v>0</v>
      </c>
      <c r="G36" s="122">
        <f t="shared" si="40"/>
        <v>0</v>
      </c>
      <c r="H36" s="122">
        <f t="shared" si="40"/>
        <v>0</v>
      </c>
      <c r="I36" s="122">
        <f t="shared" si="40"/>
        <v>5</v>
      </c>
      <c r="J36" s="122">
        <f t="shared" si="40"/>
        <v>107</v>
      </c>
      <c r="K36" s="17"/>
    </row>
    <row r="37" spans="1:16" ht="23.25" customHeight="1" x14ac:dyDescent="0.4">
      <c r="A37" s="201">
        <v>27</v>
      </c>
      <c r="B37" s="202" t="s">
        <v>253</v>
      </c>
      <c r="C37" s="122">
        <f t="shared" ref="C37" si="41">C90</f>
        <v>180</v>
      </c>
      <c r="D37" s="122">
        <f t="shared" ref="D37:J37" si="42">D90</f>
        <v>45600</v>
      </c>
      <c r="E37" s="122">
        <f t="shared" si="42"/>
        <v>0</v>
      </c>
      <c r="F37" s="122">
        <f t="shared" si="42"/>
        <v>0</v>
      </c>
      <c r="G37" s="122">
        <f t="shared" si="42"/>
        <v>3</v>
      </c>
      <c r="H37" s="122">
        <f t="shared" si="42"/>
        <v>58</v>
      </c>
      <c r="I37" s="122">
        <f t="shared" si="42"/>
        <v>20</v>
      </c>
      <c r="J37" s="122">
        <f t="shared" si="42"/>
        <v>4767</v>
      </c>
      <c r="K37" s="17"/>
    </row>
    <row r="38" spans="1:16" ht="23.25" customHeight="1" x14ac:dyDescent="0.4">
      <c r="A38" s="201">
        <v>28</v>
      </c>
      <c r="B38" s="202" t="s">
        <v>255</v>
      </c>
      <c r="C38" s="122">
        <f t="shared" ref="C38" si="43">C93</f>
        <v>0</v>
      </c>
      <c r="D38" s="122">
        <f t="shared" ref="D38:J38" si="44">D93</f>
        <v>0</v>
      </c>
      <c r="E38" s="122">
        <f t="shared" si="44"/>
        <v>0</v>
      </c>
      <c r="F38" s="122">
        <f t="shared" si="44"/>
        <v>0</v>
      </c>
      <c r="G38" s="122">
        <f t="shared" si="44"/>
        <v>0</v>
      </c>
      <c r="H38" s="122">
        <f t="shared" si="44"/>
        <v>0</v>
      </c>
      <c r="I38" s="122">
        <f t="shared" si="44"/>
        <v>0</v>
      </c>
      <c r="J38" s="122">
        <f t="shared" si="44"/>
        <v>0</v>
      </c>
      <c r="K38" s="17"/>
    </row>
    <row r="39" spans="1:16" ht="23.25" customHeight="1" x14ac:dyDescent="0.4">
      <c r="A39" s="201">
        <v>29</v>
      </c>
      <c r="B39" s="286" t="s">
        <v>310</v>
      </c>
      <c r="C39" s="683">
        <f t="shared" ref="C39:C40" si="45">C96</f>
        <v>3083</v>
      </c>
      <c r="D39" s="837">
        <f t="shared" ref="D39:J39" si="46">D96</f>
        <v>107861</v>
      </c>
      <c r="E39" s="837">
        <f t="shared" si="46"/>
        <v>0</v>
      </c>
      <c r="F39" s="837">
        <f t="shared" si="46"/>
        <v>0</v>
      </c>
      <c r="G39" s="837">
        <f t="shared" si="46"/>
        <v>0</v>
      </c>
      <c r="H39" s="837">
        <f t="shared" si="46"/>
        <v>0</v>
      </c>
      <c r="I39" s="837">
        <f t="shared" si="46"/>
        <v>740</v>
      </c>
      <c r="J39" s="837">
        <f t="shared" si="46"/>
        <v>30600</v>
      </c>
      <c r="K39" s="17"/>
    </row>
    <row r="40" spans="1:16" ht="23.25" customHeight="1" x14ac:dyDescent="0.4">
      <c r="A40" s="201">
        <v>30</v>
      </c>
      <c r="B40" s="202" t="s">
        <v>256</v>
      </c>
      <c r="C40" s="122">
        <f t="shared" si="45"/>
        <v>8</v>
      </c>
      <c r="D40" s="122">
        <f t="shared" ref="D40:J40" si="47">D97</f>
        <v>154200</v>
      </c>
      <c r="E40" s="122">
        <f t="shared" si="47"/>
        <v>0</v>
      </c>
      <c r="F40" s="122">
        <f t="shared" si="47"/>
        <v>0</v>
      </c>
      <c r="G40" s="122">
        <f t="shared" si="47"/>
        <v>0</v>
      </c>
      <c r="H40" s="122">
        <f t="shared" si="47"/>
        <v>0</v>
      </c>
      <c r="I40" s="122">
        <f t="shared" si="47"/>
        <v>0</v>
      </c>
      <c r="J40" s="122">
        <f t="shared" si="47"/>
        <v>0</v>
      </c>
      <c r="K40" s="17"/>
    </row>
    <row r="41" spans="1:16" ht="23.25" customHeight="1" x14ac:dyDescent="0.4">
      <c r="A41" s="201" t="s">
        <v>3</v>
      </c>
      <c r="B41" s="203" t="s">
        <v>261</v>
      </c>
      <c r="C41" s="122">
        <f t="shared" ref="C41:J41" si="48">SUM(C28:C40)</f>
        <v>3630</v>
      </c>
      <c r="D41" s="122">
        <f t="shared" si="48"/>
        <v>472365</v>
      </c>
      <c r="E41" s="122">
        <f t="shared" si="48"/>
        <v>4</v>
      </c>
      <c r="F41" s="122">
        <f t="shared" si="48"/>
        <v>36</v>
      </c>
      <c r="G41" s="122">
        <f t="shared" si="48"/>
        <v>3</v>
      </c>
      <c r="H41" s="122">
        <f t="shared" si="48"/>
        <v>58</v>
      </c>
      <c r="I41" s="638">
        <f t="shared" si="48"/>
        <v>839</v>
      </c>
      <c r="J41" s="638">
        <f t="shared" si="48"/>
        <v>54705</v>
      </c>
      <c r="K41" s="17"/>
    </row>
    <row r="42" spans="1:16" ht="23.25" customHeight="1" x14ac:dyDescent="0.4">
      <c r="A42" s="201"/>
      <c r="B42" s="202" t="s">
        <v>157</v>
      </c>
      <c r="C42" s="122">
        <f t="shared" ref="C42:J42" si="49">C24+C26+C41</f>
        <v>8329</v>
      </c>
      <c r="D42" s="122">
        <f t="shared" si="49"/>
        <v>2034614</v>
      </c>
      <c r="E42" s="637">
        <f t="shared" si="49"/>
        <v>226</v>
      </c>
      <c r="F42" s="637">
        <f t="shared" si="49"/>
        <v>1027</v>
      </c>
      <c r="G42" s="637">
        <f t="shared" si="49"/>
        <v>38</v>
      </c>
      <c r="H42" s="637">
        <f t="shared" si="49"/>
        <v>1355</v>
      </c>
      <c r="I42" s="638">
        <f t="shared" si="49"/>
        <v>4046</v>
      </c>
      <c r="J42" s="638">
        <f t="shared" si="49"/>
        <v>805944</v>
      </c>
      <c r="K42" s="17"/>
    </row>
    <row r="43" spans="1:16" ht="23.25" hidden="1" customHeight="1" x14ac:dyDescent="0.4">
      <c r="A43" s="697"/>
      <c r="B43" s="698"/>
      <c r="C43" s="699"/>
      <c r="D43" s="699"/>
      <c r="E43" s="699"/>
      <c r="F43" s="699"/>
      <c r="G43" s="699"/>
      <c r="H43" s="699"/>
      <c r="I43" s="700"/>
      <c r="J43" s="700"/>
      <c r="K43" s="17"/>
    </row>
    <row r="44" spans="1:16" ht="23.25" hidden="1" customHeight="1" x14ac:dyDescent="0.4">
      <c r="A44" s="697"/>
      <c r="B44" s="698"/>
      <c r="C44" s="699"/>
      <c r="D44" s="699"/>
      <c r="E44" s="699"/>
      <c r="F44" s="699"/>
      <c r="G44" s="699"/>
      <c r="H44" s="699"/>
      <c r="I44" s="700"/>
      <c r="J44" s="700"/>
      <c r="K44" s="17"/>
    </row>
    <row r="45" spans="1:16" ht="23.25" hidden="1" customHeight="1" x14ac:dyDescent="0.4">
      <c r="A45" s="22"/>
      <c r="B45" s="197"/>
      <c r="C45" s="173"/>
      <c r="D45" s="173"/>
      <c r="E45" s="173"/>
      <c r="F45" s="173"/>
      <c r="G45" s="173"/>
      <c r="H45" s="173"/>
      <c r="I45" s="165"/>
      <c r="J45" s="165"/>
      <c r="K45" s="17"/>
      <c r="P45" s="2" t="s">
        <v>327</v>
      </c>
    </row>
    <row r="46" spans="1:16" s="144" customFormat="1" ht="26.1" hidden="1" customHeight="1" x14ac:dyDescent="0.4">
      <c r="A46" s="856" t="s">
        <v>2</v>
      </c>
      <c r="B46" s="856" t="s">
        <v>4</v>
      </c>
      <c r="C46" s="913" t="s">
        <v>30</v>
      </c>
      <c r="D46" s="914"/>
      <c r="E46" s="913" t="s">
        <v>289</v>
      </c>
      <c r="F46" s="914"/>
      <c r="G46" s="913" t="s">
        <v>288</v>
      </c>
      <c r="H46" s="914"/>
      <c r="I46" s="896" t="s">
        <v>32</v>
      </c>
      <c r="J46" s="898"/>
      <c r="K46" s="798"/>
    </row>
    <row r="47" spans="1:16" s="144" customFormat="1" ht="23.25" hidden="1" customHeight="1" x14ac:dyDescent="0.4">
      <c r="A47" s="2"/>
      <c r="B47" s="2"/>
      <c r="C47" s="173" t="s">
        <v>11</v>
      </c>
      <c r="D47" s="173" t="s">
        <v>12</v>
      </c>
      <c r="E47" s="173" t="s">
        <v>11</v>
      </c>
      <c r="F47" s="173" t="s">
        <v>12</v>
      </c>
      <c r="G47" s="173" t="s">
        <v>11</v>
      </c>
      <c r="H47" s="173" t="s">
        <v>12</v>
      </c>
      <c r="I47" s="165" t="s">
        <v>11</v>
      </c>
      <c r="J47" s="165" t="s">
        <v>12</v>
      </c>
      <c r="K47" s="798"/>
    </row>
    <row r="48" spans="1:16" s="144" customFormat="1" ht="23.25" hidden="1" customHeight="1" x14ac:dyDescent="0.4">
      <c r="A48" s="272">
        <v>1</v>
      </c>
      <c r="B48" s="747" t="s">
        <v>372</v>
      </c>
      <c r="C48" s="173"/>
      <c r="D48" s="173"/>
      <c r="E48" s="173"/>
      <c r="F48" s="173"/>
      <c r="G48" s="173"/>
      <c r="H48" s="173"/>
      <c r="I48" s="857"/>
      <c r="J48" s="857"/>
      <c r="K48" s="143"/>
    </row>
    <row r="49" spans="1:254" s="144" customFormat="1" ht="23.25" hidden="1" customHeight="1" x14ac:dyDescent="0.4">
      <c r="A49" s="271">
        <v>2</v>
      </c>
      <c r="B49" s="739" t="s">
        <v>373</v>
      </c>
      <c r="C49" s="173"/>
      <c r="D49" s="173"/>
      <c r="E49" s="173"/>
      <c r="F49" s="173"/>
      <c r="G49" s="173"/>
      <c r="H49" s="173"/>
      <c r="I49" s="853"/>
      <c r="J49" s="853"/>
      <c r="K49" s="143"/>
    </row>
    <row r="50" spans="1:254" s="144" customFormat="1" ht="23.25" hidden="1" customHeight="1" x14ac:dyDescent="0.4">
      <c r="A50" s="271">
        <v>3</v>
      </c>
      <c r="B50" s="739" t="s">
        <v>374</v>
      </c>
      <c r="C50" s="173"/>
      <c r="D50" s="173"/>
      <c r="E50" s="173"/>
      <c r="F50" s="173"/>
      <c r="G50" s="173"/>
      <c r="H50" s="173"/>
      <c r="I50" s="853"/>
      <c r="J50" s="853"/>
      <c r="K50" s="143"/>
    </row>
    <row r="51" spans="1:254" s="144" customFormat="1" ht="23.25" hidden="1" customHeight="1" x14ac:dyDescent="0.4">
      <c r="A51" s="271">
        <v>4</v>
      </c>
      <c r="B51" s="739" t="s">
        <v>375</v>
      </c>
      <c r="C51" s="173"/>
      <c r="D51" s="173"/>
      <c r="E51" s="173"/>
      <c r="F51" s="173"/>
      <c r="G51" s="173"/>
      <c r="H51" s="173"/>
      <c r="I51" s="853"/>
      <c r="J51" s="853"/>
      <c r="K51" s="143"/>
    </row>
    <row r="52" spans="1:254" s="144" customFormat="1" ht="23.25" hidden="1" customHeight="1" x14ac:dyDescent="0.4">
      <c r="A52" s="271">
        <v>5</v>
      </c>
      <c r="B52" s="739" t="s">
        <v>376</v>
      </c>
      <c r="C52" s="173"/>
      <c r="D52" s="173"/>
      <c r="E52" s="173"/>
      <c r="F52" s="173"/>
      <c r="G52" s="173"/>
      <c r="H52" s="173"/>
      <c r="I52" s="853"/>
      <c r="J52" s="853"/>
      <c r="K52" s="143"/>
    </row>
    <row r="53" spans="1:254" s="144" customFormat="1" ht="23.25" hidden="1" customHeight="1" x14ac:dyDescent="0.4">
      <c r="A53" s="271">
        <v>6</v>
      </c>
      <c r="B53" s="739" t="s">
        <v>377</v>
      </c>
      <c r="C53" s="173"/>
      <c r="D53" s="173"/>
      <c r="E53" s="173"/>
      <c r="F53" s="173"/>
      <c r="G53" s="173"/>
      <c r="H53" s="173"/>
      <c r="I53" s="853"/>
      <c r="J53" s="853"/>
      <c r="K53" s="143"/>
    </row>
    <row r="54" spans="1:254" s="144" customFormat="1" ht="23.25" hidden="1" customHeight="1" x14ac:dyDescent="0.4">
      <c r="A54" s="271">
        <v>7</v>
      </c>
      <c r="B54" s="739" t="s">
        <v>378</v>
      </c>
      <c r="C54" s="173"/>
      <c r="D54" s="173"/>
      <c r="E54" s="173"/>
      <c r="F54" s="173"/>
      <c r="G54" s="173"/>
      <c r="H54" s="173"/>
      <c r="I54" s="853"/>
      <c r="J54" s="853"/>
      <c r="K54" s="143"/>
    </row>
    <row r="55" spans="1:254" s="144" customFormat="1" ht="23.25" hidden="1" customHeight="1" x14ac:dyDescent="0.4">
      <c r="A55" s="271">
        <v>8</v>
      </c>
      <c r="B55" s="739" t="s">
        <v>379</v>
      </c>
      <c r="C55" s="173"/>
      <c r="D55" s="173"/>
      <c r="E55" s="173"/>
      <c r="F55" s="173"/>
      <c r="G55" s="173"/>
      <c r="H55" s="173"/>
      <c r="I55" s="853"/>
      <c r="J55" s="853"/>
      <c r="K55" s="143"/>
    </row>
    <row r="56" spans="1:254" s="144" customFormat="1" ht="23.25" hidden="1" customHeight="1" x14ac:dyDescent="0.4">
      <c r="A56" s="271">
        <v>9</v>
      </c>
      <c r="B56" s="739" t="s">
        <v>380</v>
      </c>
      <c r="C56" s="173"/>
      <c r="D56" s="173"/>
      <c r="E56" s="173"/>
      <c r="F56" s="173"/>
      <c r="G56" s="173"/>
      <c r="H56" s="173"/>
      <c r="I56" s="853"/>
      <c r="J56" s="853"/>
      <c r="K56" s="143"/>
    </row>
    <row r="57" spans="1:254" s="4" customFormat="1" ht="23.25" hidden="1" customHeight="1" x14ac:dyDescent="0.4">
      <c r="A57" s="391">
        <v>10</v>
      </c>
      <c r="B57" s="739" t="s">
        <v>381</v>
      </c>
      <c r="C57" s="534">
        <v>1320</v>
      </c>
      <c r="D57" s="534">
        <v>151188</v>
      </c>
      <c r="E57" s="534">
        <v>201</v>
      </c>
      <c r="F57" s="534">
        <v>839</v>
      </c>
      <c r="G57" s="534">
        <v>19</v>
      </c>
      <c r="H57" s="534">
        <v>249</v>
      </c>
      <c r="I57" s="852">
        <v>1210</v>
      </c>
      <c r="J57" s="852">
        <v>132500</v>
      </c>
      <c r="K57" s="15"/>
      <c r="L57" s="2"/>
      <c r="M57" s="2"/>
    </row>
    <row r="58" spans="1:254" ht="23.25" hidden="1" customHeight="1" x14ac:dyDescent="0.4">
      <c r="A58" s="828" t="s">
        <v>200</v>
      </c>
      <c r="B58" s="829"/>
      <c r="C58" s="534">
        <f>C57</f>
        <v>1320</v>
      </c>
      <c r="D58" s="534">
        <f>D57</f>
        <v>151188</v>
      </c>
      <c r="E58" s="534">
        <v>201</v>
      </c>
      <c r="F58" s="534">
        <v>839</v>
      </c>
      <c r="G58" s="534">
        <v>19</v>
      </c>
      <c r="H58" s="534">
        <v>249</v>
      </c>
      <c r="I58" s="852">
        <v>1210</v>
      </c>
      <c r="J58" s="852">
        <v>132500</v>
      </c>
      <c r="K58" s="12"/>
    </row>
    <row r="59" spans="1:254" ht="21.6" hidden="1" customHeight="1" x14ac:dyDescent="0.4">
      <c r="A59" s="801">
        <v>11</v>
      </c>
      <c r="B59" s="392" t="s">
        <v>143</v>
      </c>
      <c r="C59" s="534">
        <v>200</v>
      </c>
      <c r="D59" s="534">
        <v>50865</v>
      </c>
      <c r="E59" s="534" t="s">
        <v>3</v>
      </c>
      <c r="F59" s="534">
        <v>0</v>
      </c>
      <c r="G59" s="534">
        <v>0</v>
      </c>
      <c r="H59" s="534">
        <v>0</v>
      </c>
      <c r="I59" s="852">
        <v>167</v>
      </c>
      <c r="J59" s="852">
        <v>50500</v>
      </c>
      <c r="K59" s="12"/>
    </row>
    <row r="60" spans="1:254" ht="23.25" hidden="1" customHeight="1" x14ac:dyDescent="0.4">
      <c r="A60" s="801">
        <v>12</v>
      </c>
      <c r="B60" s="392" t="s">
        <v>144</v>
      </c>
      <c r="C60" s="173">
        <v>70</v>
      </c>
      <c r="D60" s="173">
        <v>4337</v>
      </c>
      <c r="E60" s="534">
        <v>0</v>
      </c>
      <c r="F60" s="534">
        <v>0</v>
      </c>
      <c r="G60" s="534">
        <v>0</v>
      </c>
      <c r="H60" s="534">
        <v>0</v>
      </c>
      <c r="I60" s="852">
        <v>42</v>
      </c>
      <c r="J60" s="852">
        <v>1323</v>
      </c>
      <c r="K60" s="1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ht="23.25" hidden="1" customHeight="1" x14ac:dyDescent="0.4">
      <c r="A61" s="391">
        <v>13</v>
      </c>
      <c r="B61" s="392" t="s">
        <v>196</v>
      </c>
      <c r="C61" s="534">
        <v>93</v>
      </c>
      <c r="D61" s="534">
        <v>26534</v>
      </c>
      <c r="E61" s="534">
        <v>0</v>
      </c>
      <c r="F61" s="534">
        <v>0</v>
      </c>
      <c r="G61" s="534">
        <v>0</v>
      </c>
      <c r="H61" s="534">
        <v>0</v>
      </c>
      <c r="I61" s="852">
        <v>48</v>
      </c>
      <c r="J61" s="852">
        <v>13965</v>
      </c>
      <c r="K61" s="12"/>
    </row>
    <row r="62" spans="1:254" ht="23.25" hidden="1" customHeight="1" x14ac:dyDescent="0.4">
      <c r="A62" s="391">
        <v>14</v>
      </c>
      <c r="B62" s="392" t="s">
        <v>142</v>
      </c>
      <c r="C62" s="534">
        <v>54</v>
      </c>
      <c r="D62" s="534">
        <v>25799</v>
      </c>
      <c r="E62" s="534">
        <v>0</v>
      </c>
      <c r="F62" s="534">
        <v>0</v>
      </c>
      <c r="G62" s="534">
        <v>0</v>
      </c>
      <c r="H62" s="534">
        <v>0</v>
      </c>
      <c r="I62" s="852">
        <v>7</v>
      </c>
      <c r="J62" s="852">
        <v>2700</v>
      </c>
      <c r="K62" s="12"/>
    </row>
    <row r="63" spans="1:254" ht="23.25" hidden="1" customHeight="1" x14ac:dyDescent="0.4">
      <c r="A63" s="801">
        <v>15</v>
      </c>
      <c r="B63" s="392" t="s">
        <v>304</v>
      </c>
      <c r="C63" s="534">
        <v>0</v>
      </c>
      <c r="D63" s="534">
        <v>0</v>
      </c>
      <c r="E63" s="534">
        <v>0</v>
      </c>
      <c r="F63" s="534">
        <v>0</v>
      </c>
      <c r="G63" s="534">
        <v>0</v>
      </c>
      <c r="H63" s="534">
        <v>0</v>
      </c>
      <c r="I63" s="852">
        <v>0</v>
      </c>
      <c r="J63" s="852">
        <v>0</v>
      </c>
      <c r="K63" s="12"/>
    </row>
    <row r="64" spans="1:254" ht="23.25" hidden="1" customHeight="1" x14ac:dyDescent="0.4">
      <c r="A64" s="801">
        <v>16</v>
      </c>
      <c r="B64" s="392" t="s">
        <v>227</v>
      </c>
      <c r="C64" s="534">
        <v>35</v>
      </c>
      <c r="D64" s="534">
        <v>44249</v>
      </c>
      <c r="E64" s="534">
        <v>0</v>
      </c>
      <c r="F64" s="534">
        <v>0</v>
      </c>
      <c r="G64" s="534">
        <v>0</v>
      </c>
      <c r="H64" s="534">
        <v>0</v>
      </c>
      <c r="I64" s="852">
        <v>14</v>
      </c>
      <c r="J64" s="852">
        <v>2006</v>
      </c>
      <c r="K64" s="12"/>
    </row>
    <row r="65" spans="1:254" ht="23.25" hidden="1" customHeight="1" x14ac:dyDescent="0.4">
      <c r="A65" s="391">
        <v>17</v>
      </c>
      <c r="B65" s="392" t="s">
        <v>213</v>
      </c>
      <c r="C65" s="534">
        <v>344</v>
      </c>
      <c r="D65" s="534">
        <v>395200</v>
      </c>
      <c r="E65" s="534">
        <v>4</v>
      </c>
      <c r="F65" s="534">
        <v>27</v>
      </c>
      <c r="G65" s="534">
        <v>4</v>
      </c>
      <c r="H65" s="534">
        <v>234</v>
      </c>
      <c r="I65" s="852">
        <v>143</v>
      </c>
      <c r="J65" s="852">
        <v>57800</v>
      </c>
      <c r="K65" s="12"/>
    </row>
    <row r="66" spans="1:254" ht="23.25" hidden="1" customHeight="1" x14ac:dyDescent="0.4">
      <c r="A66" s="391">
        <v>18</v>
      </c>
      <c r="B66" s="392" t="s">
        <v>229</v>
      </c>
      <c r="C66" s="534">
        <v>74</v>
      </c>
      <c r="D66" s="534">
        <v>25870</v>
      </c>
      <c r="E66" s="534">
        <v>0</v>
      </c>
      <c r="F66" s="534">
        <v>0</v>
      </c>
      <c r="G66" s="534">
        <v>0</v>
      </c>
      <c r="H66" s="534">
        <v>0</v>
      </c>
      <c r="I66" s="852">
        <v>47</v>
      </c>
      <c r="J66" s="852">
        <v>14770</v>
      </c>
      <c r="K66" s="12"/>
    </row>
    <row r="67" spans="1:254" ht="23.25" hidden="1" customHeight="1" x14ac:dyDescent="0.4">
      <c r="A67" s="801">
        <v>19</v>
      </c>
      <c r="B67" s="739" t="s">
        <v>228</v>
      </c>
      <c r="C67" s="534">
        <v>7</v>
      </c>
      <c r="D67" s="534">
        <v>5725</v>
      </c>
      <c r="E67" s="534">
        <v>0</v>
      </c>
      <c r="F67" s="534">
        <v>0</v>
      </c>
      <c r="G67" s="534">
        <v>0</v>
      </c>
      <c r="H67" s="534">
        <v>0</v>
      </c>
      <c r="I67" s="852">
        <v>0</v>
      </c>
      <c r="J67" s="852">
        <v>0</v>
      </c>
      <c r="K67" s="12"/>
    </row>
    <row r="68" spans="1:254" ht="23.25" hidden="1" customHeight="1" x14ac:dyDescent="0.4">
      <c r="A68" s="801">
        <v>20</v>
      </c>
      <c r="B68" s="392" t="s">
        <v>97</v>
      </c>
      <c r="C68" s="534">
        <v>19</v>
      </c>
      <c r="D68" s="534">
        <v>4381</v>
      </c>
      <c r="E68" s="534">
        <v>0</v>
      </c>
      <c r="F68" s="534">
        <v>0</v>
      </c>
      <c r="G68" s="534">
        <v>0</v>
      </c>
      <c r="H68" s="534">
        <v>0</v>
      </c>
      <c r="I68" s="852">
        <v>19</v>
      </c>
      <c r="J68" s="852">
        <v>4381</v>
      </c>
      <c r="K68" s="12"/>
    </row>
    <row r="69" spans="1:254" ht="23.25" hidden="1" customHeight="1" x14ac:dyDescent="0.4">
      <c r="A69" s="391">
        <v>21</v>
      </c>
      <c r="B69" s="392" t="s">
        <v>179</v>
      </c>
      <c r="C69" s="534">
        <v>184</v>
      </c>
      <c r="D69" s="534">
        <v>5900</v>
      </c>
      <c r="E69" s="534">
        <v>7</v>
      </c>
      <c r="F69" s="534">
        <v>67</v>
      </c>
      <c r="G69" s="534">
        <v>3</v>
      </c>
      <c r="H69" s="534">
        <v>180</v>
      </c>
      <c r="I69" s="852">
        <v>181</v>
      </c>
      <c r="J69" s="852">
        <v>5800</v>
      </c>
      <c r="K69" s="12"/>
    </row>
    <row r="70" spans="1:254" ht="23.25" hidden="1" customHeight="1" x14ac:dyDescent="0.4">
      <c r="A70" s="391">
        <v>22</v>
      </c>
      <c r="B70" s="392" t="s">
        <v>145</v>
      </c>
      <c r="C70" s="534">
        <v>18</v>
      </c>
      <c r="D70" s="534">
        <v>5687</v>
      </c>
      <c r="E70" s="534">
        <v>0</v>
      </c>
      <c r="F70" s="534">
        <v>0</v>
      </c>
      <c r="G70" s="534">
        <v>7</v>
      </c>
      <c r="H70" s="534">
        <v>616</v>
      </c>
      <c r="I70" s="852">
        <v>9</v>
      </c>
      <c r="J70" s="852">
        <v>2844</v>
      </c>
      <c r="K70" s="12"/>
    </row>
    <row r="71" spans="1:254" ht="23.25" hidden="1" customHeight="1" x14ac:dyDescent="0.4">
      <c r="A71" s="801">
        <v>23</v>
      </c>
      <c r="B71" s="392" t="s">
        <v>173</v>
      </c>
      <c r="C71" s="534">
        <v>159</v>
      </c>
      <c r="D71" s="534">
        <v>105166</v>
      </c>
      <c r="E71" s="534">
        <v>0</v>
      </c>
      <c r="F71" s="534">
        <v>0</v>
      </c>
      <c r="G71" s="534">
        <v>0</v>
      </c>
      <c r="H71" s="534">
        <v>0</v>
      </c>
      <c r="I71" s="852">
        <v>85</v>
      </c>
      <c r="J71" s="852">
        <v>34350</v>
      </c>
      <c r="K71" s="12"/>
    </row>
    <row r="72" spans="1:254" ht="23.25" hidden="1" customHeight="1" x14ac:dyDescent="0.4">
      <c r="A72" s="801">
        <v>24</v>
      </c>
      <c r="B72" s="392" t="s">
        <v>146</v>
      </c>
      <c r="C72" s="534">
        <v>40</v>
      </c>
      <c r="D72" s="534">
        <v>7300</v>
      </c>
      <c r="E72" s="534">
        <v>0</v>
      </c>
      <c r="F72" s="534">
        <v>0</v>
      </c>
      <c r="G72" s="534">
        <v>0</v>
      </c>
      <c r="H72" s="534">
        <v>0</v>
      </c>
      <c r="I72" s="852">
        <v>6</v>
      </c>
      <c r="J72" s="852">
        <v>1600</v>
      </c>
      <c r="K72" s="12"/>
    </row>
    <row r="73" spans="1:254" ht="23.25" hidden="1" customHeight="1" x14ac:dyDescent="0.4">
      <c r="A73" s="391">
        <v>25</v>
      </c>
      <c r="B73" s="392" t="s">
        <v>148</v>
      </c>
      <c r="C73" s="534">
        <v>17</v>
      </c>
      <c r="D73" s="534">
        <v>18084</v>
      </c>
      <c r="E73" s="534">
        <v>0</v>
      </c>
      <c r="F73" s="534">
        <v>0</v>
      </c>
      <c r="G73" s="534">
        <v>0</v>
      </c>
      <c r="H73" s="534">
        <v>0</v>
      </c>
      <c r="I73" s="852">
        <v>4</v>
      </c>
      <c r="J73" s="852">
        <v>3329</v>
      </c>
      <c r="K73" s="12"/>
    </row>
    <row r="74" spans="1:254" ht="23.25" hidden="1" customHeight="1" x14ac:dyDescent="0.4">
      <c r="A74" s="391">
        <v>26</v>
      </c>
      <c r="B74" s="392" t="s">
        <v>149</v>
      </c>
      <c r="C74" s="534">
        <v>44</v>
      </c>
      <c r="D74" s="534">
        <v>1789</v>
      </c>
      <c r="E74" s="534">
        <v>3</v>
      </c>
      <c r="F74" s="534">
        <v>35</v>
      </c>
      <c r="G74" s="534">
        <v>0</v>
      </c>
      <c r="H74" s="534">
        <v>0</v>
      </c>
      <c r="I74" s="804">
        <v>32</v>
      </c>
      <c r="J74" s="804">
        <v>767</v>
      </c>
      <c r="K74" s="12"/>
    </row>
    <row r="75" spans="1:254" ht="23.25" hidden="1" customHeight="1" x14ac:dyDescent="0.4">
      <c r="A75" s="801">
        <v>27</v>
      </c>
      <c r="B75" s="392" t="s">
        <v>150</v>
      </c>
      <c r="C75" s="534">
        <v>67</v>
      </c>
      <c r="D75" s="534">
        <v>40593</v>
      </c>
      <c r="E75" s="534">
        <v>7</v>
      </c>
      <c r="F75" s="534">
        <v>23</v>
      </c>
      <c r="G75" s="534">
        <v>2</v>
      </c>
      <c r="H75" s="534">
        <v>18</v>
      </c>
      <c r="I75" s="852">
        <v>10</v>
      </c>
      <c r="J75" s="852">
        <v>3574</v>
      </c>
      <c r="K75" s="12"/>
    </row>
    <row r="76" spans="1:254" ht="23.25" hidden="1" customHeight="1" x14ac:dyDescent="0.4">
      <c r="A76" s="801">
        <v>28</v>
      </c>
      <c r="B76" s="392" t="s">
        <v>174</v>
      </c>
      <c r="C76" s="534">
        <v>141</v>
      </c>
      <c r="D76" s="534">
        <v>52700</v>
      </c>
      <c r="E76" s="534">
        <v>0</v>
      </c>
      <c r="F76" s="534">
        <v>0</v>
      </c>
      <c r="G76" s="534">
        <v>0</v>
      </c>
      <c r="H76" s="534">
        <v>0</v>
      </c>
      <c r="I76" s="852">
        <v>85</v>
      </c>
      <c r="J76" s="852">
        <v>10200</v>
      </c>
      <c r="K76" s="12"/>
    </row>
    <row r="77" spans="1:254" ht="23.25" hidden="1" customHeight="1" x14ac:dyDescent="0.4">
      <c r="A77" s="391">
        <v>29</v>
      </c>
      <c r="B77" s="392" t="s">
        <v>329</v>
      </c>
      <c r="C77" s="534">
        <v>13</v>
      </c>
      <c r="D77" s="534">
        <v>13048</v>
      </c>
      <c r="E77" s="534">
        <v>0</v>
      </c>
      <c r="F77" s="534">
        <v>0</v>
      </c>
      <c r="G77" s="534">
        <v>0</v>
      </c>
      <c r="H77" s="534">
        <v>0</v>
      </c>
      <c r="I77" s="852">
        <v>6</v>
      </c>
      <c r="J77" s="852">
        <v>5048</v>
      </c>
      <c r="K77" s="12"/>
    </row>
    <row r="78" spans="1:254" ht="23.25" hidden="1" customHeight="1" x14ac:dyDescent="0.4">
      <c r="A78" s="391">
        <v>30</v>
      </c>
      <c r="B78" s="392" t="s">
        <v>151</v>
      </c>
      <c r="C78" s="534">
        <v>72</v>
      </c>
      <c r="D78" s="534">
        <v>24912</v>
      </c>
      <c r="E78" s="534">
        <v>0</v>
      </c>
      <c r="F78" s="534">
        <v>0</v>
      </c>
      <c r="G78" s="534">
        <v>0</v>
      </c>
      <c r="H78" s="534">
        <v>0</v>
      </c>
      <c r="I78" s="852">
        <v>29</v>
      </c>
      <c r="J78" s="852">
        <v>10031</v>
      </c>
      <c r="K78" s="812"/>
    </row>
    <row r="79" spans="1:254" ht="23.25" hidden="1" customHeight="1" x14ac:dyDescent="0.4">
      <c r="A79" s="801">
        <v>31</v>
      </c>
      <c r="B79" s="392" t="s">
        <v>226</v>
      </c>
      <c r="C79" s="534">
        <v>22</v>
      </c>
      <c r="D79" s="534">
        <v>21400</v>
      </c>
      <c r="E79" s="811">
        <v>0</v>
      </c>
      <c r="F79" s="811">
        <v>0</v>
      </c>
      <c r="G79" s="811">
        <v>0</v>
      </c>
      <c r="H79" s="811">
        <v>0</v>
      </c>
      <c r="I79" s="852">
        <v>4</v>
      </c>
      <c r="J79" s="852">
        <v>1600</v>
      </c>
      <c r="K79" s="812"/>
    </row>
    <row r="80" spans="1:254" ht="23.25" hidden="1" customHeight="1" x14ac:dyDescent="0.4">
      <c r="A80" s="801">
        <v>32</v>
      </c>
      <c r="B80" s="392" t="s">
        <v>275</v>
      </c>
      <c r="C80" s="534">
        <v>96</v>
      </c>
      <c r="D80" s="534">
        <v>16738</v>
      </c>
      <c r="E80" s="534">
        <v>0</v>
      </c>
      <c r="F80" s="534">
        <v>0</v>
      </c>
      <c r="G80" s="534">
        <v>0</v>
      </c>
      <c r="H80" s="534">
        <v>0</v>
      </c>
      <c r="I80" s="852">
        <v>69</v>
      </c>
      <c r="J80" s="852">
        <v>16000</v>
      </c>
      <c r="K80" s="81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</row>
    <row r="81" spans="1:254" ht="23.25" hidden="1" customHeight="1" x14ac:dyDescent="0.4">
      <c r="A81" s="391">
        <v>33</v>
      </c>
      <c r="B81" s="392" t="s">
        <v>193</v>
      </c>
      <c r="C81" s="534">
        <v>117</v>
      </c>
      <c r="D81" s="534">
        <v>72250</v>
      </c>
      <c r="E81" s="811">
        <v>0</v>
      </c>
      <c r="F81" s="811">
        <v>0</v>
      </c>
      <c r="G81" s="811">
        <v>0</v>
      </c>
      <c r="H81" s="811">
        <v>0</v>
      </c>
      <c r="I81" s="852">
        <v>1</v>
      </c>
      <c r="J81" s="852">
        <v>702</v>
      </c>
      <c r="K81" s="81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</row>
    <row r="82" spans="1:254" ht="23.25" hidden="1" customHeight="1" x14ac:dyDescent="0.4">
      <c r="A82" s="391"/>
      <c r="B82" s="739" t="s">
        <v>158</v>
      </c>
      <c r="C82" s="811">
        <f t="shared" ref="C82:J82" si="50">SUM(C58:C81)</f>
        <v>3206</v>
      </c>
      <c r="D82" s="811">
        <f t="shared" si="50"/>
        <v>1119715</v>
      </c>
      <c r="E82" s="811">
        <f t="shared" si="50"/>
        <v>222</v>
      </c>
      <c r="F82" s="811">
        <f t="shared" si="50"/>
        <v>991</v>
      </c>
      <c r="G82" s="811">
        <f t="shared" si="50"/>
        <v>35</v>
      </c>
      <c r="H82" s="811">
        <f t="shared" si="50"/>
        <v>1297</v>
      </c>
      <c r="I82" s="492">
        <f t="shared" si="50"/>
        <v>2218</v>
      </c>
      <c r="J82" s="492">
        <f t="shared" si="50"/>
        <v>375790</v>
      </c>
      <c r="K82" s="842"/>
    </row>
    <row r="83" spans="1:254" ht="23.25" hidden="1" customHeight="1" x14ac:dyDescent="0.4">
      <c r="A83" s="801">
        <v>34</v>
      </c>
      <c r="B83" s="392" t="s">
        <v>152</v>
      </c>
      <c r="C83" s="811">
        <f>C106</f>
        <v>1493</v>
      </c>
      <c r="D83" s="811">
        <f>D106</f>
        <v>442534</v>
      </c>
      <c r="E83" s="811">
        <f t="shared" ref="E83:J83" si="51">E106</f>
        <v>0</v>
      </c>
      <c r="F83" s="811">
        <f t="shared" si="51"/>
        <v>0</v>
      </c>
      <c r="G83" s="811">
        <f t="shared" si="51"/>
        <v>0</v>
      </c>
      <c r="H83" s="811">
        <f t="shared" si="51"/>
        <v>0</v>
      </c>
      <c r="I83" s="492">
        <f t="shared" si="51"/>
        <v>989</v>
      </c>
      <c r="J83" s="492">
        <f t="shared" si="51"/>
        <v>375449</v>
      </c>
    </row>
    <row r="84" spans="1:254" ht="23.25" hidden="1" customHeight="1" x14ac:dyDescent="0.4">
      <c r="A84" s="801">
        <v>35</v>
      </c>
      <c r="B84" s="392" t="s">
        <v>153</v>
      </c>
      <c r="C84" s="534">
        <v>0</v>
      </c>
      <c r="D84" s="534">
        <v>0</v>
      </c>
      <c r="E84" s="534">
        <v>0</v>
      </c>
      <c r="F84" s="534">
        <v>0</v>
      </c>
      <c r="G84" s="534">
        <v>0</v>
      </c>
      <c r="H84" s="534">
        <v>0</v>
      </c>
      <c r="I84" s="852">
        <v>0</v>
      </c>
      <c r="J84" s="852">
        <v>0</v>
      </c>
    </row>
    <row r="85" spans="1:254" ht="22.95" hidden="1" customHeight="1" x14ac:dyDescent="0.4">
      <c r="A85" s="391">
        <v>36</v>
      </c>
      <c r="B85" s="392" t="s">
        <v>276</v>
      </c>
      <c r="C85" s="534">
        <v>0</v>
      </c>
      <c r="D85" s="534">
        <v>0</v>
      </c>
      <c r="E85" s="534">
        <v>0</v>
      </c>
      <c r="F85" s="534">
        <v>0</v>
      </c>
      <c r="G85" s="534">
        <v>0</v>
      </c>
      <c r="H85" s="534">
        <v>0</v>
      </c>
      <c r="I85" s="852">
        <v>0</v>
      </c>
      <c r="J85" s="852">
        <v>0</v>
      </c>
    </row>
    <row r="86" spans="1:254" ht="23.25" hidden="1" customHeight="1" x14ac:dyDescent="0.4">
      <c r="A86" s="801">
        <v>37</v>
      </c>
      <c r="B86" s="749" t="s">
        <v>264</v>
      </c>
      <c r="C86" s="534">
        <v>0</v>
      </c>
      <c r="D86" s="534">
        <v>0</v>
      </c>
      <c r="E86" s="534">
        <v>0</v>
      </c>
      <c r="F86" s="534">
        <v>0</v>
      </c>
      <c r="G86" s="534">
        <v>0</v>
      </c>
      <c r="H86" s="534">
        <v>0</v>
      </c>
      <c r="I86" s="852">
        <v>0</v>
      </c>
      <c r="J86" s="852">
        <v>0</v>
      </c>
    </row>
    <row r="87" spans="1:254" ht="23.25" hidden="1" customHeight="1" x14ac:dyDescent="0.4">
      <c r="A87" s="801">
        <v>38</v>
      </c>
      <c r="B87" s="825" t="s">
        <v>147</v>
      </c>
      <c r="C87" s="534">
        <v>54</v>
      </c>
      <c r="D87" s="534">
        <v>42382</v>
      </c>
      <c r="E87" s="534">
        <v>0</v>
      </c>
      <c r="F87" s="534">
        <v>0</v>
      </c>
      <c r="G87" s="534">
        <v>0</v>
      </c>
      <c r="H87" s="534">
        <v>0</v>
      </c>
      <c r="I87" s="852">
        <v>29</v>
      </c>
      <c r="J87" s="852">
        <v>4901</v>
      </c>
    </row>
    <row r="88" spans="1:254" ht="23.25" hidden="1" customHeight="1" x14ac:dyDescent="0.4">
      <c r="A88" s="391">
        <v>39</v>
      </c>
      <c r="B88" s="392" t="s">
        <v>154</v>
      </c>
      <c r="C88" s="534">
        <v>50</v>
      </c>
      <c r="D88" s="534">
        <v>42088</v>
      </c>
      <c r="E88" s="534">
        <v>0</v>
      </c>
      <c r="F88" s="534">
        <v>0</v>
      </c>
      <c r="G88" s="534">
        <v>0</v>
      </c>
      <c r="H88" s="534">
        <v>0</v>
      </c>
      <c r="I88" s="809">
        <v>0</v>
      </c>
      <c r="J88" s="809">
        <v>0</v>
      </c>
    </row>
    <row r="89" spans="1:254" ht="23.25" hidden="1" customHeight="1" x14ac:dyDescent="0.4">
      <c r="A89" s="801">
        <v>40</v>
      </c>
      <c r="B89" s="825" t="s">
        <v>194</v>
      </c>
      <c r="C89" s="534">
        <v>23</v>
      </c>
      <c r="D89" s="534">
        <v>2100</v>
      </c>
      <c r="E89" s="534">
        <v>0</v>
      </c>
      <c r="F89" s="534">
        <v>0</v>
      </c>
      <c r="G89" s="534">
        <v>0</v>
      </c>
      <c r="H89" s="534">
        <v>0</v>
      </c>
      <c r="I89" s="852">
        <v>20</v>
      </c>
      <c r="J89" s="852">
        <v>500</v>
      </c>
    </row>
    <row r="90" spans="1:254" s="388" customFormat="1" ht="23.25" hidden="1" customHeight="1" x14ac:dyDescent="0.4">
      <c r="A90" s="801">
        <v>41</v>
      </c>
      <c r="B90" s="392" t="s">
        <v>161</v>
      </c>
      <c r="C90" s="534">
        <v>180</v>
      </c>
      <c r="D90" s="534">
        <v>45600</v>
      </c>
      <c r="E90" s="534">
        <v>0</v>
      </c>
      <c r="F90" s="534">
        <v>0</v>
      </c>
      <c r="G90" s="534">
        <v>3</v>
      </c>
      <c r="H90" s="534">
        <v>58</v>
      </c>
      <c r="I90" s="852">
        <v>20</v>
      </c>
      <c r="J90" s="852">
        <v>4767</v>
      </c>
    </row>
    <row r="91" spans="1:254" ht="23.25" hidden="1" customHeight="1" x14ac:dyDescent="0.4">
      <c r="A91" s="391">
        <v>42</v>
      </c>
      <c r="B91" s="392" t="s">
        <v>160</v>
      </c>
      <c r="C91" s="534">
        <v>98</v>
      </c>
      <c r="D91" s="534">
        <v>65201</v>
      </c>
      <c r="E91" s="534">
        <v>4</v>
      </c>
      <c r="F91" s="534">
        <v>36</v>
      </c>
      <c r="G91" s="534">
        <v>0</v>
      </c>
      <c r="H91" s="534">
        <v>0</v>
      </c>
      <c r="I91" s="852">
        <v>25</v>
      </c>
      <c r="J91" s="852">
        <v>13830</v>
      </c>
    </row>
    <row r="92" spans="1:254" ht="23.25" hidden="1" customHeight="1" x14ac:dyDescent="0.4">
      <c r="A92" s="801">
        <v>43</v>
      </c>
      <c r="B92" s="392" t="s">
        <v>350</v>
      </c>
      <c r="C92" s="534">
        <v>84</v>
      </c>
      <c r="D92" s="534">
        <v>2623</v>
      </c>
      <c r="E92" s="534">
        <v>0</v>
      </c>
      <c r="F92" s="534">
        <v>0</v>
      </c>
      <c r="G92" s="534">
        <v>0</v>
      </c>
      <c r="H92" s="534">
        <v>0</v>
      </c>
      <c r="I92" s="852">
        <v>5</v>
      </c>
      <c r="J92" s="852">
        <v>107</v>
      </c>
    </row>
    <row r="93" spans="1:254" ht="27" hidden="1" customHeight="1" x14ac:dyDescent="0.4">
      <c r="A93" s="801">
        <v>44</v>
      </c>
      <c r="B93" s="392" t="s">
        <v>156</v>
      </c>
      <c r="C93" s="534">
        <v>0</v>
      </c>
      <c r="D93" s="534">
        <v>0</v>
      </c>
      <c r="E93" s="534">
        <v>0</v>
      </c>
      <c r="F93" s="534">
        <v>0</v>
      </c>
      <c r="G93" s="534">
        <v>0</v>
      </c>
      <c r="H93" s="534">
        <v>0</v>
      </c>
      <c r="I93" s="852">
        <v>0</v>
      </c>
      <c r="J93" s="852">
        <v>0</v>
      </c>
      <c r="K93" s="7"/>
    </row>
    <row r="94" spans="1:254" ht="27" hidden="1" customHeight="1" x14ac:dyDescent="0.4">
      <c r="A94" s="391">
        <v>45</v>
      </c>
      <c r="B94" s="392" t="s">
        <v>177</v>
      </c>
      <c r="C94" s="534">
        <v>48</v>
      </c>
      <c r="D94" s="534">
        <v>4500</v>
      </c>
      <c r="E94" s="534">
        <v>0</v>
      </c>
      <c r="F94" s="534">
        <v>0</v>
      </c>
      <c r="G94" s="534">
        <v>0</v>
      </c>
      <c r="H94" s="534">
        <v>0</v>
      </c>
      <c r="I94" s="852">
        <v>0</v>
      </c>
      <c r="J94" s="852">
        <v>0</v>
      </c>
    </row>
    <row r="95" spans="1:254" ht="24.6" hidden="1" x14ac:dyDescent="0.4">
      <c r="A95" s="801">
        <v>46</v>
      </c>
      <c r="B95" s="392" t="s">
        <v>352</v>
      </c>
      <c r="C95" s="534">
        <v>2</v>
      </c>
      <c r="D95" s="534">
        <v>5810</v>
      </c>
      <c r="E95" s="805">
        <v>0</v>
      </c>
      <c r="F95" s="805">
        <v>0</v>
      </c>
      <c r="G95" s="805">
        <v>0</v>
      </c>
      <c r="H95" s="805">
        <v>0</v>
      </c>
      <c r="I95" s="852">
        <v>0</v>
      </c>
      <c r="J95" s="852">
        <v>0</v>
      </c>
      <c r="K95" s="806"/>
    </row>
    <row r="96" spans="1:254" ht="24.6" hidden="1" x14ac:dyDescent="0.4">
      <c r="A96" s="801">
        <v>47</v>
      </c>
      <c r="B96" s="392" t="s">
        <v>311</v>
      </c>
      <c r="C96" s="804">
        <v>3083</v>
      </c>
      <c r="D96" s="804">
        <v>107861</v>
      </c>
      <c r="E96" s="830">
        <v>0</v>
      </c>
      <c r="F96" s="830">
        <v>0</v>
      </c>
      <c r="G96" s="805">
        <v>0</v>
      </c>
      <c r="H96" s="805">
        <v>0</v>
      </c>
      <c r="I96" s="852">
        <v>740</v>
      </c>
      <c r="J96" s="852">
        <v>30600</v>
      </c>
      <c r="K96" s="806"/>
    </row>
    <row r="97" spans="1:13" ht="24.6" hidden="1" x14ac:dyDescent="0.4">
      <c r="A97" s="391">
        <v>48</v>
      </c>
      <c r="B97" s="392" t="s">
        <v>175</v>
      </c>
      <c r="C97" s="534">
        <v>8</v>
      </c>
      <c r="D97" s="534">
        <v>154200</v>
      </c>
      <c r="E97" s="824">
        <v>0</v>
      </c>
      <c r="F97" s="824">
        <v>0</v>
      </c>
      <c r="G97" s="824">
        <v>0</v>
      </c>
      <c r="H97" s="824">
        <v>0</v>
      </c>
      <c r="I97" s="852">
        <v>0</v>
      </c>
      <c r="J97" s="852">
        <v>0</v>
      </c>
      <c r="K97" s="806"/>
    </row>
    <row r="98" spans="1:13" ht="24.6" hidden="1" x14ac:dyDescent="0.4">
      <c r="A98" s="801"/>
      <c r="B98" s="739" t="s">
        <v>159</v>
      </c>
      <c r="C98" s="822">
        <f t="shared" ref="C98:J98" si="52">SUM(C84:C97)</f>
        <v>3630</v>
      </c>
      <c r="D98" s="822">
        <f t="shared" si="52"/>
        <v>472365</v>
      </c>
      <c r="E98" s="822">
        <f t="shared" si="52"/>
        <v>4</v>
      </c>
      <c r="F98" s="822">
        <f t="shared" si="52"/>
        <v>36</v>
      </c>
      <c r="G98" s="822">
        <f t="shared" si="52"/>
        <v>3</v>
      </c>
      <c r="H98" s="822">
        <f t="shared" si="52"/>
        <v>58</v>
      </c>
      <c r="I98" s="822">
        <f t="shared" si="52"/>
        <v>839</v>
      </c>
      <c r="J98" s="822">
        <f t="shared" si="52"/>
        <v>54705</v>
      </c>
      <c r="K98" s="840"/>
    </row>
    <row r="99" spans="1:13" ht="25.2" hidden="1" thickBot="1" x14ac:dyDescent="0.45">
      <c r="A99" s="801"/>
      <c r="B99" s="835" t="s">
        <v>157</v>
      </c>
      <c r="C99" s="822">
        <f t="shared" ref="C99:J99" si="53">C82+C83+C98</f>
        <v>8329</v>
      </c>
      <c r="D99" s="822">
        <f t="shared" si="53"/>
        <v>2034614</v>
      </c>
      <c r="E99" s="822">
        <f t="shared" si="53"/>
        <v>226</v>
      </c>
      <c r="F99" s="822">
        <f t="shared" si="53"/>
        <v>1027</v>
      </c>
      <c r="G99" s="822">
        <f t="shared" si="53"/>
        <v>38</v>
      </c>
      <c r="H99" s="822">
        <f t="shared" si="53"/>
        <v>1355</v>
      </c>
      <c r="I99" s="841">
        <f t="shared" si="53"/>
        <v>4046</v>
      </c>
      <c r="J99" s="841">
        <f t="shared" si="53"/>
        <v>805944</v>
      </c>
      <c r="K99" s="840"/>
    </row>
    <row r="100" spans="1:13" s="144" customFormat="1" ht="24.6" hidden="1" x14ac:dyDescent="0.4">
      <c r="A100" s="713"/>
      <c r="B100" s="714"/>
      <c r="C100" s="711"/>
      <c r="D100" s="711"/>
      <c r="E100" s="711"/>
      <c r="F100" s="711"/>
      <c r="G100" s="711"/>
      <c r="H100" s="711"/>
      <c r="I100" s="712"/>
      <c r="J100" s="712"/>
      <c r="K100" s="799"/>
    </row>
    <row r="101" spans="1:13" ht="24.6" hidden="1" x14ac:dyDescent="0.4">
      <c r="A101" s="821">
        <v>49</v>
      </c>
      <c r="B101" s="620" t="s">
        <v>201</v>
      </c>
      <c r="C101" s="534">
        <v>19</v>
      </c>
      <c r="D101" s="534">
        <v>23075</v>
      </c>
      <c r="E101" s="822">
        <v>0</v>
      </c>
      <c r="F101" s="822">
        <v>0</v>
      </c>
      <c r="G101" s="822">
        <v>0</v>
      </c>
      <c r="H101" s="822">
        <v>0</v>
      </c>
      <c r="I101" s="364">
        <v>0</v>
      </c>
      <c r="J101" s="364">
        <v>0</v>
      </c>
    </row>
    <row r="102" spans="1:13" ht="24.6" hidden="1" x14ac:dyDescent="0.4">
      <c r="A102" s="813">
        <v>50</v>
      </c>
      <c r="B102" s="749" t="s">
        <v>277</v>
      </c>
      <c r="C102" s="534">
        <v>1422</v>
      </c>
      <c r="D102" s="534">
        <v>338100</v>
      </c>
      <c r="E102" s="822">
        <v>0</v>
      </c>
      <c r="F102" s="822">
        <v>0</v>
      </c>
      <c r="G102" s="822">
        <v>0</v>
      </c>
      <c r="H102" s="822">
        <v>0</v>
      </c>
      <c r="I102" s="364">
        <v>947</v>
      </c>
      <c r="J102" s="364">
        <v>295000</v>
      </c>
    </row>
    <row r="103" spans="1:13" ht="24.6" hidden="1" x14ac:dyDescent="0.4">
      <c r="A103" s="813">
        <v>51</v>
      </c>
      <c r="B103" s="749" t="s">
        <v>278</v>
      </c>
      <c r="C103" s="534">
        <v>0</v>
      </c>
      <c r="D103" s="534">
        <v>0</v>
      </c>
      <c r="E103" s="822">
        <v>0</v>
      </c>
      <c r="F103" s="822">
        <v>0</v>
      </c>
      <c r="G103" s="822">
        <v>0</v>
      </c>
      <c r="H103" s="822">
        <v>0</v>
      </c>
      <c r="I103" s="364">
        <v>0</v>
      </c>
      <c r="J103" s="364">
        <v>0</v>
      </c>
    </row>
    <row r="104" spans="1:13" ht="24.6" hidden="1" x14ac:dyDescent="0.4">
      <c r="A104" s="813">
        <v>52</v>
      </c>
      <c r="B104" s="620" t="s">
        <v>283</v>
      </c>
      <c r="C104" s="534">
        <v>49</v>
      </c>
      <c r="D104" s="534">
        <v>79500</v>
      </c>
      <c r="E104" s="823">
        <v>0</v>
      </c>
      <c r="F104" s="823">
        <v>0</v>
      </c>
      <c r="G104" s="823">
        <v>0</v>
      </c>
      <c r="H104" s="823">
        <v>0</v>
      </c>
      <c r="I104" s="364">
        <v>41</v>
      </c>
      <c r="J104" s="364">
        <v>79000</v>
      </c>
    </row>
    <row r="105" spans="1:13" s="138" customFormat="1" ht="24.6" hidden="1" x14ac:dyDescent="0.4">
      <c r="A105" s="813">
        <v>53</v>
      </c>
      <c r="B105" s="749" t="s">
        <v>279</v>
      </c>
      <c r="C105" s="534">
        <v>3</v>
      </c>
      <c r="D105" s="534">
        <v>1859</v>
      </c>
      <c r="E105" s="823">
        <v>0</v>
      </c>
      <c r="F105" s="823">
        <v>0</v>
      </c>
      <c r="G105" s="823">
        <v>0</v>
      </c>
      <c r="H105" s="823">
        <v>0</v>
      </c>
      <c r="I105" s="364">
        <v>1</v>
      </c>
      <c r="J105" s="364">
        <v>1449</v>
      </c>
      <c r="L105" s="2"/>
      <c r="M105" s="2"/>
    </row>
    <row r="106" spans="1:13" ht="24.6" hidden="1" x14ac:dyDescent="0.4">
      <c r="A106" s="621"/>
      <c r="B106" s="749" t="s">
        <v>152</v>
      </c>
      <c r="C106" s="822">
        <f>SUM(C101:C105)</f>
        <v>1493</v>
      </c>
      <c r="D106" s="822">
        <f t="shared" ref="D106:J106" si="54">SUM(D101:D105)</f>
        <v>442534</v>
      </c>
      <c r="E106" s="822">
        <f t="shared" si="54"/>
        <v>0</v>
      </c>
      <c r="F106" s="822">
        <f t="shared" si="54"/>
        <v>0</v>
      </c>
      <c r="G106" s="822">
        <f t="shared" si="54"/>
        <v>0</v>
      </c>
      <c r="H106" s="822">
        <f t="shared" si="54"/>
        <v>0</v>
      </c>
      <c r="I106" s="389">
        <f t="shared" si="54"/>
        <v>989</v>
      </c>
      <c r="J106" s="389">
        <f t="shared" si="54"/>
        <v>375449</v>
      </c>
    </row>
    <row r="107" spans="1:13" hidden="1" x14ac:dyDescent="0.25"/>
  </sheetData>
  <mergeCells count="12">
    <mergeCell ref="C46:D46"/>
    <mergeCell ref="A1:J1"/>
    <mergeCell ref="A2:J2"/>
    <mergeCell ref="A3:J3"/>
    <mergeCell ref="A4:J4"/>
    <mergeCell ref="C5:D5"/>
    <mergeCell ref="E5:F5"/>
    <mergeCell ref="E46:F46"/>
    <mergeCell ref="G5:H5"/>
    <mergeCell ref="I5:J5"/>
    <mergeCell ref="G46:H46"/>
    <mergeCell ref="I46:J46"/>
  </mergeCells>
  <phoneticPr fontId="0" type="noConversion"/>
  <printOptions horizontalCentered="1"/>
  <pageMargins left="1" right="0.5" top="0.75" bottom="0.75" header="0.3" footer="0.3"/>
  <pageSetup paperSize="9" scale="52" orientation="portrait" r:id="rId1"/>
  <headerFooter alignWithMargins="0"/>
  <colBreaks count="1" manualBreakCount="1">
    <brk id="1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7"/>
  <sheetViews>
    <sheetView showGridLines="0" view="pageBreakPreview" zoomScale="55" zoomScaleNormal="50" zoomScaleSheetLayoutView="55" workbookViewId="0">
      <selection activeCell="B9" sqref="B9"/>
    </sheetView>
  </sheetViews>
  <sheetFormatPr defaultColWidth="9.6328125" defaultRowHeight="15" x14ac:dyDescent="0.25"/>
  <cols>
    <col min="1" max="1" width="8.453125" style="113" bestFit="1" customWidth="1"/>
    <col min="2" max="2" width="57" style="1" customWidth="1"/>
    <col min="3" max="3" width="16.6328125" style="384" customWidth="1"/>
    <col min="4" max="4" width="17.90625" style="384" customWidth="1"/>
    <col min="5" max="5" width="21.90625" style="384" bestFit="1" customWidth="1"/>
    <col min="6" max="6" width="17.54296875" style="384" bestFit="1" customWidth="1"/>
    <col min="7" max="7" width="24.36328125" style="113" bestFit="1" customWidth="1"/>
    <col min="8" max="16384" width="9.6328125" style="1"/>
  </cols>
  <sheetData>
    <row r="1" spans="1:256" ht="22.8" x14ac:dyDescent="0.4">
      <c r="A1" s="927" t="s">
        <v>394</v>
      </c>
      <c r="B1" s="928"/>
      <c r="C1" s="928"/>
      <c r="D1" s="928"/>
      <c r="E1" s="928"/>
      <c r="F1" s="928"/>
      <c r="G1" s="929"/>
      <c r="H1" s="12"/>
      <c r="I1" s="1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2.8" x14ac:dyDescent="0.4">
      <c r="A2" s="767"/>
      <c r="B2" s="681"/>
      <c r="C2" s="681"/>
      <c r="D2" s="681"/>
      <c r="E2" s="681"/>
      <c r="F2" s="681"/>
      <c r="G2" s="701"/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2.8" x14ac:dyDescent="0.4">
      <c r="A3" s="918" t="s">
        <v>358</v>
      </c>
      <c r="B3" s="930"/>
      <c r="C3" s="930"/>
      <c r="D3" s="930"/>
      <c r="E3" s="930"/>
      <c r="F3" s="930"/>
      <c r="G3" s="931"/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 thickBot="1" x14ac:dyDescent="0.45">
      <c r="A4" s="932" t="s">
        <v>33</v>
      </c>
      <c r="B4" s="933"/>
      <c r="C4" s="933"/>
      <c r="D4" s="933"/>
      <c r="E4" s="933"/>
      <c r="F4" s="933"/>
      <c r="G4" s="934"/>
      <c r="H4" s="23"/>
      <c r="I4" s="2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4.6" x14ac:dyDescent="0.4">
      <c r="A5" s="767"/>
      <c r="B5" s="199" t="s">
        <v>4</v>
      </c>
      <c r="C5" s="379" t="s">
        <v>35</v>
      </c>
      <c r="D5" s="380" t="s">
        <v>74</v>
      </c>
      <c r="E5" s="379" t="s">
        <v>37</v>
      </c>
      <c r="F5" s="379" t="s">
        <v>39</v>
      </c>
      <c r="G5" s="702" t="s">
        <v>76</v>
      </c>
      <c r="H5" s="20"/>
      <c r="I5" s="2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24" customHeight="1" x14ac:dyDescent="0.4">
      <c r="A6" s="215" t="s">
        <v>2</v>
      </c>
      <c r="B6" s="703"/>
      <c r="C6" s="51" t="s">
        <v>36</v>
      </c>
      <c r="D6" s="51" t="s">
        <v>75</v>
      </c>
      <c r="E6" s="51" t="s">
        <v>38</v>
      </c>
      <c r="F6" s="51" t="s">
        <v>40</v>
      </c>
      <c r="G6" s="376" t="s">
        <v>77</v>
      </c>
      <c r="H6" s="20"/>
      <c r="I6" s="2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28.5" customHeight="1" x14ac:dyDescent="0.4">
      <c r="A7" s="772"/>
      <c r="B7" s="105"/>
      <c r="C7" s="53">
        <v>0.6</v>
      </c>
      <c r="D7" s="53">
        <v>0.4</v>
      </c>
      <c r="E7" s="53">
        <v>0.18</v>
      </c>
      <c r="F7" s="53">
        <v>0.1</v>
      </c>
      <c r="G7" s="373">
        <v>0.25</v>
      </c>
      <c r="H7" s="12"/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8.5" customHeight="1" x14ac:dyDescent="0.4">
      <c r="A8" s="203">
        <v>1</v>
      </c>
      <c r="B8" s="202" t="s">
        <v>232</v>
      </c>
      <c r="C8" s="54">
        <f>Sheet3!H3</f>
        <v>28.769868135596909</v>
      </c>
      <c r="D8" s="54">
        <f>Sheet3!I3</f>
        <v>76.835467988221851</v>
      </c>
      <c r="E8" s="54">
        <f>Sheet3!J3</f>
        <v>5.4469500716021173</v>
      </c>
      <c r="F8" s="54">
        <f>Sheet3!K3</f>
        <v>14.385187211379105</v>
      </c>
      <c r="G8" s="54">
        <f>Sheet3!L3</f>
        <v>23.121037225989376</v>
      </c>
      <c r="H8" s="12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8.5" customHeight="1" x14ac:dyDescent="0.4">
      <c r="A9" s="203">
        <v>2</v>
      </c>
      <c r="B9" s="202" t="s">
        <v>231</v>
      </c>
      <c r="C9" s="54">
        <f>Sheet3!H4</f>
        <v>76.216511755057397</v>
      </c>
      <c r="D9" s="54">
        <f>Sheet3!I4</f>
        <v>86.226685796269734</v>
      </c>
      <c r="E9" s="54">
        <f>Sheet3!J4</f>
        <v>2.7259684361549499</v>
      </c>
      <c r="F9" s="54">
        <f>Sheet3!K4</f>
        <v>36.488522238163554</v>
      </c>
      <c r="G9" s="54">
        <f>Sheet3!L4</f>
        <v>42.316971713810311</v>
      </c>
      <c r="H9" s="12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8.5" customHeight="1" x14ac:dyDescent="0.4">
      <c r="A10" s="203">
        <v>3</v>
      </c>
      <c r="B10" s="202" t="s">
        <v>257</v>
      </c>
      <c r="C10" s="54">
        <f>Sheet3!H5</f>
        <v>143.3847472150814</v>
      </c>
      <c r="D10" s="54">
        <f>Sheet3!I5</f>
        <v>73.177553337715892</v>
      </c>
      <c r="E10" s="54">
        <f>Sheet3!J5</f>
        <v>0</v>
      </c>
      <c r="F10" s="54">
        <f>Sheet3!K5</f>
        <v>2.591884300484073</v>
      </c>
      <c r="G10" s="374">
        <f>Sheet3!L5</f>
        <v>3.5419116686266823</v>
      </c>
      <c r="H10" s="12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8.5" customHeight="1" x14ac:dyDescent="0.4">
      <c r="A11" s="203">
        <v>4</v>
      </c>
      <c r="B11" s="202" t="s">
        <v>233</v>
      </c>
      <c r="C11" s="54">
        <f>Sheet3!H6</f>
        <v>86.318636209977313</v>
      </c>
      <c r="D11" s="54">
        <f>Sheet3!I6</f>
        <v>84.437091385731861</v>
      </c>
      <c r="E11" s="54">
        <f>Sheet3!J6</f>
        <v>1.326747550312505</v>
      </c>
      <c r="F11" s="54">
        <f>Sheet3!K6</f>
        <v>20.676481401556931</v>
      </c>
      <c r="G11" s="374">
        <f>Sheet3!L6</f>
        <v>24.487439183688924</v>
      </c>
      <c r="H11" s="12"/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8.5" customHeight="1" x14ac:dyDescent="0.4">
      <c r="A12" s="203">
        <v>5</v>
      </c>
      <c r="B12" s="202" t="s">
        <v>234</v>
      </c>
      <c r="C12" s="54">
        <f>Sheet3!H7</f>
        <v>49.217728799243872</v>
      </c>
      <c r="D12" s="54">
        <f>Sheet3!I7</f>
        <v>96.863061553862181</v>
      </c>
      <c r="E12" s="54">
        <f>Sheet3!J7</f>
        <v>73.818668409977732</v>
      </c>
      <c r="F12" s="54">
        <f>Sheet3!K7</f>
        <v>5.8479233487915989</v>
      </c>
      <c r="G12" s="374">
        <f>Sheet3!L7</f>
        <v>6.0373100488257565</v>
      </c>
      <c r="H12" s="12"/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8.5" customHeight="1" x14ac:dyDescent="0.4">
      <c r="A13" s="203">
        <v>6</v>
      </c>
      <c r="B13" s="202" t="s">
        <v>92</v>
      </c>
      <c r="C13" s="54">
        <f>Sheet3!H8</f>
        <v>53.150213026804394</v>
      </c>
      <c r="D13" s="54">
        <f>Sheet3!I8</f>
        <v>74.369869646608493</v>
      </c>
      <c r="E13" s="54">
        <f>Sheet3!J8</f>
        <v>2.1430722834147327</v>
      </c>
      <c r="F13" s="54">
        <f>Sheet3!K8</f>
        <v>3.0439937930587484</v>
      </c>
      <c r="G13" s="374">
        <f>Sheet3!L8</f>
        <v>4.093047100288369</v>
      </c>
      <c r="H13" s="12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8.5" customHeight="1" x14ac:dyDescent="0.4">
      <c r="A14" s="203">
        <v>7</v>
      </c>
      <c r="B14" s="202" t="s">
        <v>258</v>
      </c>
      <c r="C14" s="54">
        <f>Sheet3!H9</f>
        <v>156.00444160937462</v>
      </c>
      <c r="D14" s="54">
        <f>Sheet3!I9</f>
        <v>67.180306518051864</v>
      </c>
      <c r="E14" s="54">
        <f>Sheet3!J9</f>
        <v>5.3634980009692272</v>
      </c>
      <c r="F14" s="54">
        <f>Sheet3!K9</f>
        <v>19.908150593651563</v>
      </c>
      <c r="G14" s="374">
        <f>Sheet3!L9</f>
        <v>29.633908544763919</v>
      </c>
      <c r="H14" s="12"/>
      <c r="I14" s="1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8.5" customHeight="1" x14ac:dyDescent="0.4">
      <c r="A15" s="203">
        <v>8</v>
      </c>
      <c r="B15" s="202" t="s">
        <v>235</v>
      </c>
      <c r="C15" s="54">
        <f>Sheet3!H10</f>
        <v>24.856938483547925</v>
      </c>
      <c r="D15" s="54">
        <f>Sheet3!I10</f>
        <v>80.57553956834532</v>
      </c>
      <c r="E15" s="54">
        <f>Sheet3!J10</f>
        <v>0.57553956834532372</v>
      </c>
      <c r="F15" s="54">
        <f>Sheet3!K10</f>
        <v>10.503597122302159</v>
      </c>
      <c r="G15" s="374">
        <f>Sheet3!L10</f>
        <v>13.035714285714286</v>
      </c>
      <c r="H15" s="12"/>
      <c r="I15" s="1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8.5" customHeight="1" x14ac:dyDescent="0.4">
      <c r="A16" s="203">
        <v>9</v>
      </c>
      <c r="B16" s="202" t="s">
        <v>236</v>
      </c>
      <c r="C16" s="54">
        <f>Sheet3!H11</f>
        <v>86.011770364088264</v>
      </c>
      <c r="D16" s="54">
        <f>Sheet3!I11</f>
        <v>76.081834401864455</v>
      </c>
      <c r="E16" s="54">
        <f>Sheet3!J11</f>
        <v>0</v>
      </c>
      <c r="F16" s="54">
        <f>Sheet3!K11</f>
        <v>7.7190346511409516</v>
      </c>
      <c r="G16" s="374">
        <f>Sheet3!L11</f>
        <v>10.145699971387376</v>
      </c>
      <c r="H16" s="12"/>
      <c r="I16" s="1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8.5" customHeight="1" x14ac:dyDescent="0.4">
      <c r="A17" s="203">
        <v>10</v>
      </c>
      <c r="B17" s="202" t="s">
        <v>170</v>
      </c>
      <c r="C17" s="54">
        <f>Sheet3!H12</f>
        <v>233.77408529304557</v>
      </c>
      <c r="D17" s="54">
        <f>Sheet3!I12</f>
        <v>90.727608028259127</v>
      </c>
      <c r="E17" s="54">
        <f>Sheet3!J12</f>
        <v>0.20619055555854252</v>
      </c>
      <c r="F17" s="54">
        <f>Sheet3!K12</f>
        <v>0.48093207808896038</v>
      </c>
      <c r="G17" s="374">
        <f>Sheet3!L12</f>
        <v>0.5300834977807013</v>
      </c>
      <c r="H17" s="12"/>
      <c r="I17" s="1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8.5" customHeight="1" x14ac:dyDescent="0.4">
      <c r="A18" s="203">
        <v>11</v>
      </c>
      <c r="B18" s="202" t="s">
        <v>238</v>
      </c>
      <c r="C18" s="54">
        <f>Sheet3!H13</f>
        <v>48.240212912087912</v>
      </c>
      <c r="D18" s="54">
        <f>Sheet3!I13</f>
        <v>85.798235279461537</v>
      </c>
      <c r="E18" s="54">
        <f>Sheet3!J13</f>
        <v>0.23776388053432804</v>
      </c>
      <c r="F18" s="54">
        <f>Sheet3!K13</f>
        <v>14.448426949895177</v>
      </c>
      <c r="G18" s="374">
        <f>Sheet3!L13</f>
        <v>16.840004812259647</v>
      </c>
      <c r="H18" s="15"/>
      <c r="I18" s="1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8.5" customHeight="1" x14ac:dyDescent="0.4">
      <c r="A19" s="203">
        <v>12</v>
      </c>
      <c r="B19" s="202" t="s">
        <v>239</v>
      </c>
      <c r="C19" s="54">
        <f>Sheet3!H14</f>
        <v>205.07869884575024</v>
      </c>
      <c r="D19" s="54">
        <f>Sheet3!I14</f>
        <v>73.291035611952509</v>
      </c>
      <c r="E19" s="54">
        <f>Sheet3!J14</f>
        <v>2.0466639377814164E-2</v>
      </c>
      <c r="F19" s="54">
        <f>Sheet3!K14</f>
        <v>13.482398690135081</v>
      </c>
      <c r="G19" s="374">
        <f>Sheet3!L14</f>
        <v>18.395699525272271</v>
      </c>
      <c r="H19" s="15"/>
      <c r="I19" s="1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8.5" customHeight="1" x14ac:dyDescent="0.4">
      <c r="A20" s="203">
        <v>13</v>
      </c>
      <c r="B20" s="202" t="s">
        <v>325</v>
      </c>
      <c r="C20" s="54">
        <f>Sheet3!H15</f>
        <v>272.39263803680979</v>
      </c>
      <c r="D20" s="54">
        <f>Sheet3!I15</f>
        <v>92.263513513513516</v>
      </c>
      <c r="E20" s="54">
        <f>Sheet3!J15</f>
        <v>0</v>
      </c>
      <c r="F20" s="54">
        <f>Sheet3!K15</f>
        <v>29.387387387387388</v>
      </c>
      <c r="G20" s="374">
        <f>Sheet3!L15</f>
        <v>31.851580617600391</v>
      </c>
      <c r="H20" s="15"/>
      <c r="I20" s="1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8.5" customHeight="1" x14ac:dyDescent="0.4">
      <c r="A21" s="203">
        <v>14</v>
      </c>
      <c r="B21" s="202" t="s">
        <v>240</v>
      </c>
      <c r="C21" s="54">
        <f>Sheet3!H16</f>
        <v>26.156099602427286</v>
      </c>
      <c r="D21" s="54">
        <f>Sheet3!I16</f>
        <v>71.72</v>
      </c>
      <c r="E21" s="54">
        <f>Sheet3!J16</f>
        <v>10.8</v>
      </c>
      <c r="F21" s="54">
        <f>Sheet3!K16</f>
        <v>19.929600000000001</v>
      </c>
      <c r="G21" s="374">
        <f>Sheet3!L16</f>
        <v>27.788064696040156</v>
      </c>
      <c r="H21" s="15"/>
      <c r="I21" s="1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8.5" customHeight="1" x14ac:dyDescent="0.4">
      <c r="A22" s="203">
        <v>15</v>
      </c>
      <c r="B22" s="202" t="s">
        <v>241</v>
      </c>
      <c r="C22" s="54">
        <f>Sheet3!H17</f>
        <v>299.73958333333337</v>
      </c>
      <c r="D22" s="54">
        <f>Sheet3!I17</f>
        <v>100</v>
      </c>
      <c r="E22" s="54">
        <f>Sheet3!J17</f>
        <v>0</v>
      </c>
      <c r="F22" s="54">
        <f>Sheet3!K17</f>
        <v>18.592528236316248</v>
      </c>
      <c r="G22" s="374">
        <f>Sheet3!L17</f>
        <v>18.592528236316248</v>
      </c>
      <c r="H22" s="15"/>
      <c r="I22" s="1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8.5" customHeight="1" x14ac:dyDescent="0.4">
      <c r="A23" s="203">
        <v>16</v>
      </c>
      <c r="B23" s="202" t="s">
        <v>242</v>
      </c>
      <c r="C23" s="54">
        <f>Sheet3!H18</f>
        <v>58.39243664991389</v>
      </c>
      <c r="D23" s="54">
        <f>Sheet3!I18</f>
        <v>86.036209553158699</v>
      </c>
      <c r="E23" s="54">
        <f>Sheet3!J18</f>
        <v>18.489984591679505</v>
      </c>
      <c r="F23" s="54">
        <f>Sheet3!K18</f>
        <v>20.14878659476117</v>
      </c>
      <c r="G23" s="374">
        <f>Sheet3!L18</f>
        <v>23.418961271546898</v>
      </c>
      <c r="H23" s="15"/>
      <c r="I23" s="1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8.5" customHeight="1" x14ac:dyDescent="0.4">
      <c r="A24" s="203"/>
      <c r="B24" s="203" t="s">
        <v>259</v>
      </c>
      <c r="C24" s="54">
        <f>Sheet3!H19</f>
        <v>38.625784317535384</v>
      </c>
      <c r="D24" s="54">
        <f>Sheet3!I19</f>
        <v>77.690989342612866</v>
      </c>
      <c r="E24" s="54">
        <f>Sheet3!J19</f>
        <v>5.0654422072580223</v>
      </c>
      <c r="F24" s="54">
        <f>Sheet3!K19</f>
        <v>13.540031800570349</v>
      </c>
      <c r="G24" s="374">
        <f>Sheet3!L19</f>
        <v>17.428059437960783</v>
      </c>
      <c r="H24" s="15"/>
      <c r="I24" s="1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28.5" customHeight="1" x14ac:dyDescent="0.4">
      <c r="A25" s="203"/>
      <c r="B25" s="202"/>
      <c r="C25" s="54"/>
      <c r="D25" s="54"/>
      <c r="E25" s="54"/>
      <c r="F25" s="54"/>
      <c r="G25" s="374"/>
      <c r="H25" s="15"/>
      <c r="I25" s="1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28.5" customHeight="1" x14ac:dyDescent="0.4">
      <c r="A26" s="203">
        <v>17</v>
      </c>
      <c r="B26" s="203" t="s">
        <v>260</v>
      </c>
      <c r="C26" s="54">
        <f>Sheet3!H21</f>
        <v>69.015544718264238</v>
      </c>
      <c r="D26" s="54">
        <f>Sheet3!I21</f>
        <v>70.394999315145256</v>
      </c>
      <c r="E26" s="54">
        <f>Sheet3!J21</f>
        <v>0.48069332204360654</v>
      </c>
      <c r="F26" s="54">
        <f>Sheet3!K21</f>
        <v>22.041564457283741</v>
      </c>
      <c r="G26" s="374">
        <f>Sheet3!L21</f>
        <v>31.311264538277467</v>
      </c>
      <c r="H26" s="15"/>
      <c r="I26" s="1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8.5" customHeight="1" x14ac:dyDescent="0.4">
      <c r="A27" s="203"/>
      <c r="B27" s="202"/>
      <c r="C27" s="54"/>
      <c r="D27" s="54"/>
      <c r="E27" s="54"/>
      <c r="F27" s="54"/>
      <c r="G27" s="374"/>
      <c r="H27" s="12"/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8.5" customHeight="1" x14ac:dyDescent="0.4">
      <c r="A28" s="203">
        <v>18</v>
      </c>
      <c r="B28" s="202" t="s">
        <v>244</v>
      </c>
      <c r="C28" s="54">
        <f>Sheet3!H23</f>
        <v>182.90385316640331</v>
      </c>
      <c r="D28" s="54">
        <f>Sheet3!I23</f>
        <v>14.19754111978734</v>
      </c>
      <c r="E28" s="54">
        <f>Sheet3!J23</f>
        <v>0</v>
      </c>
      <c r="F28" s="54">
        <f>Sheet3!K23</f>
        <v>0</v>
      </c>
      <c r="G28" s="374">
        <f>Sheet3!L23</f>
        <v>0</v>
      </c>
      <c r="H28" s="12"/>
      <c r="I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8.5" customHeight="1" x14ac:dyDescent="0.4">
      <c r="A29" s="203">
        <v>19</v>
      </c>
      <c r="B29" s="202" t="s">
        <v>383</v>
      </c>
      <c r="C29" s="54">
        <f>Sheet3!H24</f>
        <v>7.1090490641127531</v>
      </c>
      <c r="D29" s="54">
        <f>Sheet3!I24</f>
        <v>84.693648191241806</v>
      </c>
      <c r="E29" s="54">
        <f>Sheet3!J24</f>
        <v>14.856806642690925</v>
      </c>
      <c r="F29" s="54">
        <f>Sheet3!K24</f>
        <v>28.018563570975246</v>
      </c>
      <c r="G29" s="54">
        <f>Sheet3!L24</f>
        <v>33.082248987206405</v>
      </c>
      <c r="H29" s="12"/>
      <c r="I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8.5" customHeight="1" x14ac:dyDescent="0.4">
      <c r="A30" s="203">
        <v>20</v>
      </c>
      <c r="B30" s="202" t="s">
        <v>245</v>
      </c>
      <c r="C30" s="54">
        <f>Sheet3!H25</f>
        <v>155.32786885245901</v>
      </c>
      <c r="D30" s="54">
        <f>Sheet3!I25</f>
        <v>59.993403693931398</v>
      </c>
      <c r="E30" s="54">
        <f>Sheet3!J25</f>
        <v>6.5336411609498688</v>
      </c>
      <c r="F30" s="54">
        <f>Sheet3!K25</f>
        <v>1.3852242744063323</v>
      </c>
      <c r="G30" s="374">
        <f>Sheet3!L25</f>
        <v>2.3089609675645959</v>
      </c>
      <c r="H30" s="12"/>
      <c r="I30" s="1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8.5" customHeight="1" x14ac:dyDescent="0.4">
      <c r="A31" s="203">
        <v>21</v>
      </c>
      <c r="B31" s="202" t="s">
        <v>246</v>
      </c>
      <c r="C31" s="54">
        <f>Sheet3!H26</f>
        <v>189.5515890291685</v>
      </c>
      <c r="D31" s="54">
        <f>Sheet3!I26</f>
        <v>84.818557648139631</v>
      </c>
      <c r="E31" s="54">
        <f>Sheet3!J26</f>
        <v>0.36747818098300411</v>
      </c>
      <c r="F31" s="54">
        <f>Sheet3!K26</f>
        <v>1.033532384014699</v>
      </c>
      <c r="G31" s="374">
        <f>Sheet3!L26</f>
        <v>1.2185215272136474</v>
      </c>
      <c r="H31" s="12"/>
      <c r="I31" s="1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8.5" customHeight="1" x14ac:dyDescent="0.4">
      <c r="A32" s="203">
        <v>22</v>
      </c>
      <c r="B32" s="202" t="s">
        <v>248</v>
      </c>
      <c r="C32" s="54">
        <f>Sheet3!H27</f>
        <v>59.442564517036288</v>
      </c>
      <c r="D32" s="54">
        <f>Sheet3!I27</f>
        <v>74.244525847363718</v>
      </c>
      <c r="E32" s="54">
        <f>Sheet3!J27</f>
        <v>0.26620580771922137</v>
      </c>
      <c r="F32" s="54">
        <f>Sheet3!K27</f>
        <v>10.48088871401926</v>
      </c>
      <c r="G32" s="374">
        <f>Sheet3!L27</f>
        <v>14.116715804161089</v>
      </c>
      <c r="H32" s="12"/>
      <c r="I32" s="1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8.5" customHeight="1" x14ac:dyDescent="0.4">
      <c r="A33" s="203">
        <v>23</v>
      </c>
      <c r="B33" s="202" t="s">
        <v>389</v>
      </c>
      <c r="C33" s="54">
        <f>Sheet3!H28</f>
        <v>25.461429247515383</v>
      </c>
      <c r="D33" s="54">
        <f>Sheet3!I28</f>
        <v>45.353159851301115</v>
      </c>
      <c r="E33" s="54">
        <f>Sheet3!J28</f>
        <v>2.9739776951672861</v>
      </c>
      <c r="F33" s="54">
        <f>Sheet3!K28</f>
        <v>10.799256505576208</v>
      </c>
      <c r="G33" s="374">
        <f>Sheet3!L28</f>
        <v>23.811475409836067</v>
      </c>
      <c r="H33" s="12"/>
      <c r="I33" s="1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8.5" customHeight="1" x14ac:dyDescent="0.4">
      <c r="A34" s="203">
        <v>24</v>
      </c>
      <c r="B34" s="202" t="s">
        <v>250</v>
      </c>
      <c r="C34" s="54">
        <f>Sheet3!H29</f>
        <v>23.954508820632221</v>
      </c>
      <c r="D34" s="54">
        <f>Sheet3!I29</f>
        <v>79.152523364485987</v>
      </c>
      <c r="E34" s="54">
        <f>Sheet3!J29</f>
        <v>4.5981308411214954</v>
      </c>
      <c r="F34" s="54">
        <f>Sheet3!K29</f>
        <v>0</v>
      </c>
      <c r="G34" s="374">
        <f>Sheet3!L29</f>
        <v>0</v>
      </c>
      <c r="H34" s="12"/>
      <c r="I34" s="1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45" customFormat="1" ht="28.5" customHeight="1" x14ac:dyDescent="0.4">
      <c r="A35" s="203">
        <v>25</v>
      </c>
      <c r="B35" s="202" t="s">
        <v>251</v>
      </c>
      <c r="C35" s="54">
        <f>Sheet3!H30</f>
        <v>123.11060305861898</v>
      </c>
      <c r="D35" s="54">
        <f>Sheet3!I30</f>
        <v>49.77780908538579</v>
      </c>
      <c r="E35" s="54">
        <f>Sheet3!J30</f>
        <v>0.57043913559568049</v>
      </c>
      <c r="F35" s="54">
        <f>Sheet3!K30</f>
        <v>1.8519744101963831</v>
      </c>
      <c r="G35" s="374">
        <f>Sheet3!L30</f>
        <v>3.7204819662103246</v>
      </c>
      <c r="H35" s="143"/>
      <c r="I35" s="143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</row>
    <row r="36" spans="1:256" ht="28.5" customHeight="1" x14ac:dyDescent="0.4">
      <c r="A36" s="203">
        <v>26</v>
      </c>
      <c r="B36" s="202" t="s">
        <v>252</v>
      </c>
      <c r="C36" s="54">
        <f>Sheet3!H31</f>
        <v>204.4382969147085</v>
      </c>
      <c r="D36" s="54">
        <f>Sheet3!I31</f>
        <v>0.7463888739730441</v>
      </c>
      <c r="E36" s="54">
        <f>Sheet3!J31</f>
        <v>1.2081834290930569E-2</v>
      </c>
      <c r="F36" s="54">
        <f>Sheet3!K31</f>
        <v>0.70423669655801968</v>
      </c>
      <c r="G36" s="374">
        <f>Sheet3!L31</f>
        <v>94.352517985611513</v>
      </c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8.5" customHeight="1" x14ac:dyDescent="0.4">
      <c r="A37" s="203">
        <v>27</v>
      </c>
      <c r="B37" s="202" t="s">
        <v>253</v>
      </c>
      <c r="C37" s="54">
        <f>Sheet3!H32</f>
        <v>114.22011243170883</v>
      </c>
      <c r="D37" s="54">
        <f>Sheet3!I32</f>
        <v>21.080806855949337</v>
      </c>
      <c r="E37" s="54">
        <f>Sheet3!J32</f>
        <v>0.97307428020863496</v>
      </c>
      <c r="F37" s="54">
        <f>Sheet3!K32</f>
        <v>0.75231323947565742</v>
      </c>
      <c r="G37" s="374">
        <f>Sheet3!L32</f>
        <v>3.5687117889576543</v>
      </c>
      <c r="H37" s="1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8.5" customHeight="1" x14ac:dyDescent="0.4">
      <c r="A38" s="203">
        <v>28</v>
      </c>
      <c r="B38" s="202" t="s">
        <v>255</v>
      </c>
      <c r="C38" s="54">
        <f>Sheet3!H33</f>
        <v>34.601920092562146</v>
      </c>
      <c r="D38" s="54">
        <f>Sheet3!I33</f>
        <v>49.567400909062016</v>
      </c>
      <c r="E38" s="54">
        <f>Sheet3!J33</f>
        <v>0</v>
      </c>
      <c r="F38" s="54">
        <f>Sheet3!K33</f>
        <v>0</v>
      </c>
      <c r="G38" s="374">
        <f>Sheet3!L33</f>
        <v>0</v>
      </c>
      <c r="H38" s="12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8.5" customHeight="1" x14ac:dyDescent="0.4">
      <c r="A39" s="203">
        <v>29</v>
      </c>
      <c r="B39" s="202" t="s">
        <v>310</v>
      </c>
      <c r="C39" s="54">
        <f>Sheet3!H34</f>
        <v>207.38247412646399</v>
      </c>
      <c r="D39" s="54">
        <f>Sheet3!I34</f>
        <v>85.963251801037217</v>
      </c>
      <c r="E39" s="54">
        <f>Sheet3!J34</f>
        <v>19.318226261899358</v>
      </c>
      <c r="F39" s="54">
        <f>Sheet3!K34</f>
        <v>84.369891194668455</v>
      </c>
      <c r="G39" s="374">
        <f>Sheet3!L34</f>
        <v>98.146463083950579</v>
      </c>
      <c r="H39" s="12"/>
      <c r="I39" s="1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8.5" customHeight="1" x14ac:dyDescent="0.4">
      <c r="A40" s="203">
        <v>30</v>
      </c>
      <c r="B40" s="202" t="s">
        <v>256</v>
      </c>
      <c r="C40" s="54">
        <f>Sheet3!H35</f>
        <v>139.34140027692493</v>
      </c>
      <c r="D40" s="54">
        <f>Sheet3!I35</f>
        <v>54.895014257323083</v>
      </c>
      <c r="E40" s="54">
        <f>Sheet3!J35</f>
        <v>0</v>
      </c>
      <c r="F40" s="54">
        <f>Sheet3!K35</f>
        <v>6.6620582390045797</v>
      </c>
      <c r="G40" s="374">
        <f>Sheet3!L35</f>
        <v>12.135998740752401</v>
      </c>
      <c r="H40" s="12"/>
      <c r="I40" s="1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28.5" customHeight="1" x14ac:dyDescent="0.4">
      <c r="A41" s="203"/>
      <c r="B41" s="203" t="s">
        <v>261</v>
      </c>
      <c r="C41" s="54">
        <f>Sheet3!H36</f>
        <v>92.182791743907828</v>
      </c>
      <c r="D41" s="54">
        <f>Sheet3!I36</f>
        <v>39.944232653968193</v>
      </c>
      <c r="E41" s="54">
        <f>Sheet3!J36</f>
        <v>1.0687295388664289</v>
      </c>
      <c r="F41" s="54">
        <f>Sheet3!K36</f>
        <v>3.3048806152850716</v>
      </c>
      <c r="G41" s="374">
        <f>Sheet3!L36</f>
        <v>8.2737366465763209</v>
      </c>
      <c r="H41" s="12"/>
      <c r="I41" s="1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8.5" customHeight="1" x14ac:dyDescent="0.4">
      <c r="A42" s="203"/>
      <c r="B42" s="201" t="s">
        <v>157</v>
      </c>
      <c r="C42" s="54">
        <f>Sheet3!H37</f>
        <v>61.697631150097742</v>
      </c>
      <c r="D42" s="54">
        <f>Sheet3!I37</f>
        <v>55.136929322101359</v>
      </c>
      <c r="E42" s="54">
        <f>Sheet3!J37</f>
        <v>2.3658565571335193</v>
      </c>
      <c r="F42" s="54">
        <f>Sheet3!K37</f>
        <v>8.2807726714404435</v>
      </c>
      <c r="G42" s="374">
        <f>Sheet3!L37</f>
        <v>15.018559744351121</v>
      </c>
      <c r="H42" s="12"/>
      <c r="I42" s="1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8.5" hidden="1" customHeight="1" x14ac:dyDescent="0.4">
      <c r="A43" s="768"/>
      <c r="B43" s="141"/>
      <c r="C43" s="54"/>
      <c r="D43" s="54"/>
      <c r="E43" s="54"/>
      <c r="F43" s="54"/>
      <c r="G43" s="374"/>
      <c r="H43" s="12"/>
      <c r="I43" s="1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8.5" hidden="1" customHeight="1" x14ac:dyDescent="0.4">
      <c r="A44" s="768"/>
      <c r="B44" s="141"/>
      <c r="C44" s="54"/>
      <c r="D44" s="54"/>
      <c r="E44" s="54"/>
      <c r="F44" s="54"/>
      <c r="G44" s="374"/>
      <c r="H44" s="12"/>
      <c r="I44" s="1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7.5" hidden="1" customHeight="1" x14ac:dyDescent="0.4">
      <c r="A45" s="769"/>
      <c r="B45" s="48"/>
      <c r="C45" s="371"/>
      <c r="D45" s="371"/>
      <c r="E45" s="371"/>
      <c r="F45" s="371"/>
      <c r="G45" s="372"/>
      <c r="H45" s="23"/>
      <c r="I45" s="2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7.5" hidden="1" customHeight="1" x14ac:dyDescent="0.4">
      <c r="A46" s="769"/>
      <c r="B46" s="239"/>
      <c r="C46" s="371"/>
      <c r="D46" s="371"/>
      <c r="E46" s="371"/>
      <c r="F46" s="371"/>
      <c r="G46" s="372"/>
      <c r="H46" s="23"/>
      <c r="I46" s="2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7.5" hidden="1" customHeight="1" thickBot="1" x14ac:dyDescent="0.45">
      <c r="A47" s="769"/>
      <c r="B47" s="239"/>
      <c r="C47" s="371"/>
      <c r="D47" s="371"/>
      <c r="E47" s="371"/>
      <c r="F47" s="371"/>
      <c r="G47" s="372"/>
      <c r="H47" s="23"/>
      <c r="I47" s="2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22.8" hidden="1" x14ac:dyDescent="0.4">
      <c r="A48" s="773" t="s">
        <v>34</v>
      </c>
      <c r="B48" s="39" t="s">
        <v>25</v>
      </c>
      <c r="C48" s="62" t="s">
        <v>35</v>
      </c>
      <c r="D48" s="381" t="s">
        <v>74</v>
      </c>
      <c r="E48" s="62" t="s">
        <v>37</v>
      </c>
      <c r="F48" s="62" t="s">
        <v>39</v>
      </c>
      <c r="G48" s="375" t="s">
        <v>76</v>
      </c>
      <c r="H48" s="20"/>
      <c r="I48" s="2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24" hidden="1" customHeight="1" x14ac:dyDescent="0.4">
      <c r="A49" s="769"/>
      <c r="B49" s="50"/>
      <c r="C49" s="62" t="s">
        <v>36</v>
      </c>
      <c r="D49" s="62" t="s">
        <v>75</v>
      </c>
      <c r="E49" s="62" t="s">
        <v>38</v>
      </c>
      <c r="F49" s="62" t="s">
        <v>40</v>
      </c>
      <c r="G49" s="375" t="s">
        <v>77</v>
      </c>
      <c r="H49" s="20"/>
      <c r="I49" s="2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t="24" hidden="1" customHeight="1" x14ac:dyDescent="0.4">
      <c r="A50" s="768">
        <v>1</v>
      </c>
      <c r="B50" s="747" t="s">
        <v>372</v>
      </c>
      <c r="C50" s="382" t="e">
        <f>Sheet3!H42</f>
        <v>#DIV/0!</v>
      </c>
      <c r="D50" s="382" t="e">
        <f>Sheet3!I42</f>
        <v>#DIV/0!</v>
      </c>
      <c r="E50" s="382" t="e">
        <f>Sheet3!J42</f>
        <v>#DIV/0!</v>
      </c>
      <c r="F50" s="382" t="e">
        <f>Sheet3!K42</f>
        <v>#DIV/0!</v>
      </c>
      <c r="G50" s="377" t="e">
        <f>Sheet3!L42</f>
        <v>#DIV/0!</v>
      </c>
      <c r="H50" s="20"/>
      <c r="I50" s="20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ht="24" hidden="1" customHeight="1" x14ac:dyDescent="0.4">
      <c r="A51" s="768">
        <v>2</v>
      </c>
      <c r="B51" s="739" t="s">
        <v>373</v>
      </c>
      <c r="C51" s="382" t="e">
        <f>Sheet3!H43</f>
        <v>#DIV/0!</v>
      </c>
      <c r="D51" s="382" t="e">
        <f>Sheet3!I43</f>
        <v>#DIV/0!</v>
      </c>
      <c r="E51" s="382" t="e">
        <f>Sheet3!J43</f>
        <v>#DIV/0!</v>
      </c>
      <c r="F51" s="382" t="e">
        <f>Sheet3!K43</f>
        <v>#DIV/0!</v>
      </c>
      <c r="G51" s="377" t="e">
        <f>Sheet3!L43</f>
        <v>#DIV/0!</v>
      </c>
      <c r="H51" s="20"/>
      <c r="I51" s="20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24" hidden="1" customHeight="1" x14ac:dyDescent="0.4">
      <c r="A52" s="768">
        <v>3</v>
      </c>
      <c r="B52" s="739" t="s">
        <v>374</v>
      </c>
      <c r="C52" s="382" t="e">
        <f>Sheet3!H44</f>
        <v>#DIV/0!</v>
      </c>
      <c r="D52" s="382" t="e">
        <f>Sheet3!I44</f>
        <v>#DIV/0!</v>
      </c>
      <c r="E52" s="382" t="e">
        <f>Sheet3!J44</f>
        <v>#DIV/0!</v>
      </c>
      <c r="F52" s="382" t="e">
        <f>Sheet3!K44</f>
        <v>#DIV/0!</v>
      </c>
      <c r="G52" s="377" t="e">
        <f>Sheet3!L44</f>
        <v>#DIV/0!</v>
      </c>
      <c r="H52" s="20"/>
      <c r="I52" s="20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24" hidden="1" customHeight="1" x14ac:dyDescent="0.4">
      <c r="A53" s="768">
        <v>4</v>
      </c>
      <c r="B53" s="739" t="s">
        <v>375</v>
      </c>
      <c r="C53" s="382" t="e">
        <f>Sheet3!H45</f>
        <v>#DIV/0!</v>
      </c>
      <c r="D53" s="382" t="e">
        <f>Sheet3!I45</f>
        <v>#DIV/0!</v>
      </c>
      <c r="E53" s="382" t="e">
        <f>Sheet3!J45</f>
        <v>#DIV/0!</v>
      </c>
      <c r="F53" s="382" t="e">
        <f>Sheet3!K45</f>
        <v>#DIV/0!</v>
      </c>
      <c r="G53" s="377" t="e">
        <f>Sheet3!L45</f>
        <v>#DIV/0!</v>
      </c>
      <c r="H53" s="20"/>
      <c r="I53" s="20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24" hidden="1" customHeight="1" x14ac:dyDescent="0.4">
      <c r="A54" s="768">
        <v>5</v>
      </c>
      <c r="B54" s="739" t="s">
        <v>376</v>
      </c>
      <c r="C54" s="382" t="e">
        <f>Sheet3!H46</f>
        <v>#DIV/0!</v>
      </c>
      <c r="D54" s="382" t="e">
        <f>Sheet3!I46</f>
        <v>#DIV/0!</v>
      </c>
      <c r="E54" s="382" t="e">
        <f>Sheet3!J46</f>
        <v>#DIV/0!</v>
      </c>
      <c r="F54" s="382" t="e">
        <f>Sheet3!K46</f>
        <v>#DIV/0!</v>
      </c>
      <c r="G54" s="377" t="e">
        <f>Sheet3!L46</f>
        <v>#DIV/0!</v>
      </c>
      <c r="H54" s="20"/>
      <c r="I54" s="2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24" hidden="1" customHeight="1" x14ac:dyDescent="0.4">
      <c r="A55" s="768">
        <v>6</v>
      </c>
      <c r="B55" s="739" t="s">
        <v>377</v>
      </c>
      <c r="C55" s="382" t="e">
        <f>Sheet3!H47</f>
        <v>#DIV/0!</v>
      </c>
      <c r="D55" s="382" t="e">
        <f>Sheet3!I47</f>
        <v>#DIV/0!</v>
      </c>
      <c r="E55" s="382" t="e">
        <f>Sheet3!J47</f>
        <v>#DIV/0!</v>
      </c>
      <c r="F55" s="382" t="e">
        <f>Sheet3!K47</f>
        <v>#DIV/0!</v>
      </c>
      <c r="G55" s="377" t="e">
        <f>Sheet3!L47</f>
        <v>#DIV/0!</v>
      </c>
      <c r="H55" s="20"/>
      <c r="I55" s="20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24" hidden="1" customHeight="1" x14ac:dyDescent="0.4">
      <c r="A56" s="768">
        <v>7</v>
      </c>
      <c r="B56" s="739" t="s">
        <v>378</v>
      </c>
      <c r="C56" s="382" t="e">
        <f>Sheet3!H48</f>
        <v>#DIV/0!</v>
      </c>
      <c r="D56" s="382" t="e">
        <f>Sheet3!I48</f>
        <v>#DIV/0!</v>
      </c>
      <c r="E56" s="382" t="e">
        <f>Sheet3!J48</f>
        <v>#DIV/0!</v>
      </c>
      <c r="F56" s="382" t="e">
        <f>Sheet3!K48</f>
        <v>#DIV/0!</v>
      </c>
      <c r="G56" s="377" t="e">
        <f>Sheet3!L48</f>
        <v>#DIV/0!</v>
      </c>
      <c r="H56" s="20"/>
      <c r="I56" s="20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24" hidden="1" customHeight="1" x14ac:dyDescent="0.4">
      <c r="A57" s="768">
        <v>8</v>
      </c>
      <c r="B57" s="739" t="s">
        <v>379</v>
      </c>
      <c r="C57" s="382"/>
      <c r="D57" s="382"/>
      <c r="E57" s="382"/>
      <c r="F57" s="382"/>
      <c r="G57" s="377"/>
      <c r="H57" s="20"/>
      <c r="I57" s="20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24" hidden="1" customHeight="1" x14ac:dyDescent="0.4">
      <c r="A58" s="768">
        <v>9</v>
      </c>
      <c r="B58" s="739" t="s">
        <v>380</v>
      </c>
      <c r="C58" s="382"/>
      <c r="D58" s="382"/>
      <c r="E58" s="382"/>
      <c r="F58" s="382"/>
      <c r="G58" s="377"/>
      <c r="H58" s="20"/>
      <c r="I58" s="2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24" hidden="1" customHeight="1" x14ac:dyDescent="0.4">
      <c r="A59" s="768">
        <v>10</v>
      </c>
      <c r="B59" s="739" t="s">
        <v>381</v>
      </c>
      <c r="C59" s="382">
        <f>Sheet3!H51</f>
        <v>6.0733683120079291</v>
      </c>
      <c r="D59" s="382">
        <f>Sheet3!I51</f>
        <v>71.753944339223054</v>
      </c>
      <c r="E59" s="382">
        <f>Sheet3!J51</f>
        <v>18.754622486848547</v>
      </c>
      <c r="F59" s="382">
        <f>Sheet3!K51</f>
        <v>16.590256181787456</v>
      </c>
      <c r="G59" s="377">
        <f>Sheet3!L51</f>
        <v>23.121037225989376</v>
      </c>
      <c r="H59" s="20"/>
      <c r="I59" s="20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24" hidden="1" customHeight="1" x14ac:dyDescent="0.4">
      <c r="A60" s="768"/>
      <c r="B60" s="235" t="s">
        <v>200</v>
      </c>
      <c r="C60" s="382">
        <f>Sheet3!H52</f>
        <v>6.0733683120079291</v>
      </c>
      <c r="D60" s="382">
        <f>Sheet3!I52</f>
        <v>71.753944339223054</v>
      </c>
      <c r="E60" s="382">
        <f>Sheet3!J52</f>
        <v>18.754622486848547</v>
      </c>
      <c r="F60" s="382">
        <f>Sheet3!K52</f>
        <v>16.590256181787456</v>
      </c>
      <c r="G60" s="377">
        <f>Sheet3!L52</f>
        <v>23.121037225989376</v>
      </c>
      <c r="H60" s="20"/>
      <c r="I60" s="20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ht="24" hidden="1" customHeight="1" x14ac:dyDescent="0.4">
      <c r="A61" s="774">
        <v>11</v>
      </c>
      <c r="B61" s="142" t="s">
        <v>143</v>
      </c>
      <c r="C61" s="54">
        <f>Sheet3!H53</f>
        <v>76.216511755057397</v>
      </c>
      <c r="D61" s="54">
        <f>Sheet3!I53</f>
        <v>86.226685796269734</v>
      </c>
      <c r="E61" s="54">
        <f>Sheet3!J53</f>
        <v>2.7259684361549499</v>
      </c>
      <c r="F61" s="54">
        <f>Sheet3!K53</f>
        <v>36.488522238163554</v>
      </c>
      <c r="G61" s="374">
        <f>Sheet3!L53</f>
        <v>42.316971713810311</v>
      </c>
      <c r="H61" s="20"/>
      <c r="I61" s="20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24" hidden="1" customHeight="1" x14ac:dyDescent="0.4">
      <c r="A62" s="770">
        <v>12</v>
      </c>
      <c r="B62" s="142" t="s">
        <v>144</v>
      </c>
      <c r="C62" s="54">
        <f>Sheet3!H54</f>
        <v>143.3847472150814</v>
      </c>
      <c r="D62" s="54">
        <f>Sheet3!I54</f>
        <v>73.177553337715892</v>
      </c>
      <c r="E62" s="54">
        <f>Sheet3!J54</f>
        <v>0</v>
      </c>
      <c r="F62" s="54">
        <f>Sheet3!K54</f>
        <v>2.591884300484073</v>
      </c>
      <c r="G62" s="374">
        <f>Sheet3!L54</f>
        <v>3.5419116686266823</v>
      </c>
      <c r="H62" s="20"/>
      <c r="I62" s="2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ht="24" hidden="1" customHeight="1" x14ac:dyDescent="0.4">
      <c r="A63" s="774">
        <v>13</v>
      </c>
      <c r="B63" s="141" t="s">
        <v>196</v>
      </c>
      <c r="C63" s="54">
        <f>Sheet3!H55</f>
        <v>31.232766338406449</v>
      </c>
      <c r="D63" s="54">
        <f>Sheet3!I55</f>
        <v>78.906182818815026</v>
      </c>
      <c r="E63" s="54">
        <f>Sheet3!J55</f>
        <v>1.8201622380829536</v>
      </c>
      <c r="F63" s="54">
        <f>Sheet3!K55</f>
        <v>38.028491988419752</v>
      </c>
      <c r="G63" s="374">
        <f>Sheet3!L55</f>
        <v>48.19456553327521</v>
      </c>
      <c r="H63" s="20"/>
      <c r="I63" s="20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24" hidden="1" customHeight="1" x14ac:dyDescent="0.4">
      <c r="A64" s="774">
        <v>14</v>
      </c>
      <c r="B64" s="141" t="s">
        <v>142</v>
      </c>
      <c r="C64" s="54">
        <f>Sheet3!H56</f>
        <v>112.97015197445263</v>
      </c>
      <c r="D64" s="54">
        <f>Sheet3!I56</f>
        <v>65.218014916810091</v>
      </c>
      <c r="E64" s="54">
        <f>Sheet3!J56</f>
        <v>0</v>
      </c>
      <c r="F64" s="54">
        <f>Sheet3!K56</f>
        <v>15.418220501051827</v>
      </c>
      <c r="G64" s="374">
        <f>Sheet3!L56</f>
        <v>23.641045377904845</v>
      </c>
      <c r="H64" s="20"/>
      <c r="I64" s="20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24" hidden="1" customHeight="1" x14ac:dyDescent="0.4">
      <c r="A65" s="774">
        <v>15</v>
      </c>
      <c r="B65" s="141" t="s">
        <v>304</v>
      </c>
      <c r="C65" s="54">
        <f>Sheet3!H57</f>
        <v>94.765398606572532</v>
      </c>
      <c r="D65" s="54">
        <f>Sheet3!I57</f>
        <v>89.394925178919976</v>
      </c>
      <c r="E65" s="54">
        <f>Sheet3!J57</f>
        <v>0</v>
      </c>
      <c r="F65" s="54">
        <f>Sheet3!K57</f>
        <v>0</v>
      </c>
      <c r="G65" s="54">
        <f>Sheet3!L57</f>
        <v>0</v>
      </c>
      <c r="H65" s="20"/>
      <c r="I65" s="2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24" hidden="1" customHeight="1" x14ac:dyDescent="0.4">
      <c r="A66" s="770">
        <v>16</v>
      </c>
      <c r="B66" s="141" t="s">
        <v>227</v>
      </c>
      <c r="C66" s="54">
        <f>Sheet3!H58</f>
        <v>136.05442176870747</v>
      </c>
      <c r="D66" s="54">
        <f>Sheet3!I58</f>
        <v>60.013750000000002</v>
      </c>
      <c r="E66" s="54">
        <f>Sheet3!J58</f>
        <v>2.4645833333333331</v>
      </c>
      <c r="F66" s="54">
        <f>Sheet3!K58</f>
        <v>18.437083333333334</v>
      </c>
      <c r="G66" s="374">
        <f>Sheet3!L58</f>
        <v>30.721431894079831</v>
      </c>
      <c r="H66" s="20"/>
      <c r="I66" s="20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ht="24" hidden="1" customHeight="1" x14ac:dyDescent="0.4">
      <c r="A67" s="774">
        <v>17</v>
      </c>
      <c r="B67" s="141" t="s">
        <v>213</v>
      </c>
      <c r="C67" s="54">
        <f>Sheet3!H59</f>
        <v>213.5942204266488</v>
      </c>
      <c r="D67" s="54">
        <f>Sheet3!I59</f>
        <v>79.482885638610284</v>
      </c>
      <c r="E67" s="54">
        <f>Sheet3!J59</f>
        <v>2.566416299770435</v>
      </c>
      <c r="F67" s="54">
        <f>Sheet3!K59</f>
        <v>11.902918925821805</v>
      </c>
      <c r="G67" s="374">
        <f>Sheet3!L59</f>
        <v>14.975448903480352</v>
      </c>
      <c r="H67" s="20"/>
      <c r="I67" s="20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ht="24" hidden="1" customHeight="1" x14ac:dyDescent="0.4">
      <c r="A68" s="774">
        <v>18</v>
      </c>
      <c r="B68" s="141" t="s">
        <v>229</v>
      </c>
      <c r="C68" s="54">
        <f>Sheet3!H60</f>
        <v>86.318636209977313</v>
      </c>
      <c r="D68" s="54">
        <f>Sheet3!I60</f>
        <v>84.437091385731861</v>
      </c>
      <c r="E68" s="54">
        <f>Sheet3!J60</f>
        <v>1.326747550312505</v>
      </c>
      <c r="F68" s="54">
        <f>Sheet3!K60</f>
        <v>20.676481401556931</v>
      </c>
      <c r="G68" s="374">
        <f>Sheet3!L60</f>
        <v>24.487439183688924</v>
      </c>
      <c r="H68" s="20"/>
      <c r="I68" s="20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ht="24" hidden="1" customHeight="1" x14ac:dyDescent="0.4">
      <c r="A69" s="774">
        <v>19</v>
      </c>
      <c r="B69" s="229" t="s">
        <v>228</v>
      </c>
      <c r="C69" s="54">
        <f>Sheet3!H61</f>
        <v>49.217728799243872</v>
      </c>
      <c r="D69" s="54">
        <f>Sheet3!I61</f>
        <v>96.863061553862181</v>
      </c>
      <c r="E69" s="54">
        <f>Sheet3!J61</f>
        <v>73.818668409977732</v>
      </c>
      <c r="F69" s="54">
        <f>Sheet3!K61</f>
        <v>5.8479233487915989</v>
      </c>
      <c r="G69" s="374">
        <f>Sheet3!L61</f>
        <v>6.0373100488257565</v>
      </c>
      <c r="H69" s="20"/>
      <c r="I69" s="20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ht="24" hidden="1" customHeight="1" x14ac:dyDescent="0.4">
      <c r="A70" s="770">
        <v>20</v>
      </c>
      <c r="B70" s="141" t="s">
        <v>97</v>
      </c>
      <c r="C70" s="54">
        <f>Sheet3!H62</f>
        <v>95.422913719943423</v>
      </c>
      <c r="D70" s="54">
        <f>Sheet3!I62</f>
        <v>79.537728763982756</v>
      </c>
      <c r="E70" s="54">
        <f>Sheet3!J62</f>
        <v>1.3029171113482747</v>
      </c>
      <c r="F70" s="54">
        <f>Sheet3!K62</f>
        <v>2.1646112494565002</v>
      </c>
      <c r="G70" s="374">
        <f>Sheet3!L62</f>
        <v>2.7214898930288611</v>
      </c>
      <c r="H70" s="20"/>
      <c r="I70" s="20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ht="24" hidden="1" customHeight="1" x14ac:dyDescent="0.4">
      <c r="A71" s="774">
        <v>21</v>
      </c>
      <c r="B71" s="141" t="s">
        <v>179</v>
      </c>
      <c r="C71" s="54">
        <f>Sheet3!H63</f>
        <v>55.907280277989656</v>
      </c>
      <c r="D71" s="54">
        <f>Sheet3!I63</f>
        <v>48.040627605548394</v>
      </c>
      <c r="E71" s="54">
        <f>Sheet3!J63</f>
        <v>33.525354354581978</v>
      </c>
      <c r="F71" s="54">
        <f>Sheet3!K63</f>
        <v>44.720685211854772</v>
      </c>
      <c r="G71" s="374">
        <f>Sheet3!L63</f>
        <v>93.089302619122748</v>
      </c>
      <c r="H71" s="20"/>
      <c r="I71" s="20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ht="24" hidden="1" customHeight="1" x14ac:dyDescent="0.4">
      <c r="A72" s="774">
        <v>22</v>
      </c>
      <c r="B72" s="141" t="s">
        <v>145</v>
      </c>
      <c r="C72" s="54">
        <f>Sheet3!H64</f>
        <v>41.129052653716982</v>
      </c>
      <c r="D72" s="54">
        <f>Sheet3!I64</f>
        <v>72.109039480369859</v>
      </c>
      <c r="E72" s="54">
        <f>Sheet3!J64</f>
        <v>1.3534462391865083</v>
      </c>
      <c r="F72" s="54">
        <f>Sheet3!K64</f>
        <v>1.8405185945130731</v>
      </c>
      <c r="G72" s="374">
        <f>Sheet3!L64</f>
        <v>2.5524103604432495</v>
      </c>
      <c r="H72" s="20"/>
      <c r="I72" s="2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ht="24" hidden="1" customHeight="1" x14ac:dyDescent="0.4">
      <c r="A73" s="774">
        <v>23</v>
      </c>
      <c r="B73" s="141" t="s">
        <v>173</v>
      </c>
      <c r="C73" s="54">
        <f>Sheet3!H65</f>
        <v>156.00444160937462</v>
      </c>
      <c r="D73" s="54">
        <f>Sheet3!I65</f>
        <v>67.180306518051864</v>
      </c>
      <c r="E73" s="54">
        <f>Sheet3!J65</f>
        <v>5.3634980009692272</v>
      </c>
      <c r="F73" s="54">
        <f>Sheet3!K65</f>
        <v>19.908150593651563</v>
      </c>
      <c r="G73" s="374">
        <f>Sheet3!L65</f>
        <v>29.633908544763919</v>
      </c>
      <c r="H73" s="20"/>
      <c r="I73" s="20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ht="24" hidden="1" customHeight="1" x14ac:dyDescent="0.4">
      <c r="A74" s="770">
        <v>24</v>
      </c>
      <c r="B74" s="142" t="s">
        <v>146</v>
      </c>
      <c r="C74" s="54">
        <f>Sheet3!H66</f>
        <v>24.856938483547925</v>
      </c>
      <c r="D74" s="54">
        <f>Sheet3!I66</f>
        <v>80.57553956834532</v>
      </c>
      <c r="E74" s="54">
        <f>Sheet3!J66</f>
        <v>0.57553956834532372</v>
      </c>
      <c r="F74" s="54">
        <f>Sheet3!K66</f>
        <v>10.503597122302159</v>
      </c>
      <c r="G74" s="374">
        <f>Sheet3!L66</f>
        <v>13.035714285714286</v>
      </c>
      <c r="H74" s="20"/>
      <c r="I74" s="20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ht="24" hidden="1" customHeight="1" x14ac:dyDescent="0.4">
      <c r="A75" s="774">
        <v>25</v>
      </c>
      <c r="B75" s="142" t="s">
        <v>148</v>
      </c>
      <c r="C75" s="54">
        <f>Sheet3!H67</f>
        <v>86.011770364088264</v>
      </c>
      <c r="D75" s="54">
        <f>Sheet3!I67</f>
        <v>76.081834401864455</v>
      </c>
      <c r="E75" s="54">
        <f>Sheet3!J67</f>
        <v>0</v>
      </c>
      <c r="F75" s="54">
        <f>Sheet3!K67</f>
        <v>7.7190346511409516</v>
      </c>
      <c r="G75" s="374">
        <f>Sheet3!L67</f>
        <v>10.145699971387376</v>
      </c>
      <c r="H75" s="20"/>
      <c r="I75" s="20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ht="24" hidden="1" customHeight="1" x14ac:dyDescent="0.4">
      <c r="A76" s="774">
        <v>26</v>
      </c>
      <c r="B76" s="142" t="s">
        <v>149</v>
      </c>
      <c r="C76" s="54">
        <f>Sheet3!H68</f>
        <v>233.77408529304557</v>
      </c>
      <c r="D76" s="54">
        <f>Sheet3!I68</f>
        <v>90.727608028259127</v>
      </c>
      <c r="E76" s="54">
        <f>Sheet3!J68</f>
        <v>0.20619055555854252</v>
      </c>
      <c r="F76" s="54">
        <f>Sheet3!K68</f>
        <v>0.48093207808896038</v>
      </c>
      <c r="G76" s="374">
        <f>Sheet3!L68</f>
        <v>0.5300834977807013</v>
      </c>
      <c r="H76" s="20"/>
      <c r="I76" s="20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ht="24" hidden="1" customHeight="1" x14ac:dyDescent="0.4">
      <c r="A77" s="774">
        <v>27</v>
      </c>
      <c r="B77" s="141" t="s">
        <v>150</v>
      </c>
      <c r="C77" s="54">
        <f>Sheet3!H69</f>
        <v>48.240212912087912</v>
      </c>
      <c r="D77" s="54">
        <f>Sheet3!I69</f>
        <v>85.798235279461537</v>
      </c>
      <c r="E77" s="54">
        <f>Sheet3!J69</f>
        <v>0.23776388053432804</v>
      </c>
      <c r="F77" s="54">
        <f>Sheet3!K69</f>
        <v>14.448426949895177</v>
      </c>
      <c r="G77" s="374">
        <f>Sheet3!L69</f>
        <v>16.840004812259647</v>
      </c>
      <c r="H77" s="20"/>
      <c r="I77" s="20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ht="24" hidden="1" customHeight="1" x14ac:dyDescent="0.4">
      <c r="A78" s="770">
        <v>28</v>
      </c>
      <c r="B78" s="141" t="s">
        <v>174</v>
      </c>
      <c r="C78" s="54">
        <f>Sheet3!H70</f>
        <v>205.07869884575024</v>
      </c>
      <c r="D78" s="54">
        <f>Sheet3!I70</f>
        <v>73.291035611952509</v>
      </c>
      <c r="E78" s="54">
        <f>Sheet3!J70</f>
        <v>2.0466639377814164E-2</v>
      </c>
      <c r="F78" s="54">
        <f>Sheet3!K70</f>
        <v>13.482398690135081</v>
      </c>
      <c r="G78" s="374">
        <f>Sheet3!L70</f>
        <v>18.395699525272271</v>
      </c>
      <c r="H78" s="20"/>
      <c r="I78" s="20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ht="24" hidden="1" customHeight="1" x14ac:dyDescent="0.4">
      <c r="A79" s="774">
        <v>29</v>
      </c>
      <c r="B79" s="141" t="s">
        <v>329</v>
      </c>
      <c r="C79" s="54">
        <f>Sheet3!H71</f>
        <v>272.39263803680979</v>
      </c>
      <c r="D79" s="54">
        <f>Sheet3!I71</f>
        <v>92.263513513513516</v>
      </c>
      <c r="E79" s="54">
        <f>Sheet3!J71</f>
        <v>0</v>
      </c>
      <c r="F79" s="54">
        <f>Sheet3!K71</f>
        <v>29.387387387387388</v>
      </c>
      <c r="G79" s="54">
        <f>Sheet3!L71</f>
        <v>31.851580617600391</v>
      </c>
      <c r="H79" s="20"/>
      <c r="I79" s="20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ht="24" hidden="1" customHeight="1" x14ac:dyDescent="0.4">
      <c r="A80" s="774">
        <v>30</v>
      </c>
      <c r="B80" s="142" t="s">
        <v>151</v>
      </c>
      <c r="C80" s="54">
        <f>Sheet3!H72</f>
        <v>26.156099602427286</v>
      </c>
      <c r="D80" s="54">
        <f>Sheet3!I72</f>
        <v>71.72</v>
      </c>
      <c r="E80" s="54">
        <f>Sheet3!J72</f>
        <v>10.8</v>
      </c>
      <c r="F80" s="54">
        <f>Sheet3!K72</f>
        <v>19.929600000000001</v>
      </c>
      <c r="G80" s="374">
        <f>Sheet3!L72</f>
        <v>27.788064696040156</v>
      </c>
      <c r="H80" s="20"/>
      <c r="I80" s="20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ht="24" hidden="1" customHeight="1" x14ac:dyDescent="0.4">
      <c r="A81" s="774">
        <v>31</v>
      </c>
      <c r="B81" s="142" t="s">
        <v>226</v>
      </c>
      <c r="C81" s="54">
        <f>Sheet3!H73</f>
        <v>299.73958333333337</v>
      </c>
      <c r="D81" s="54">
        <f>Sheet3!I73</f>
        <v>100</v>
      </c>
      <c r="E81" s="54">
        <f>Sheet3!J73</f>
        <v>0</v>
      </c>
      <c r="F81" s="54">
        <f>Sheet3!K73</f>
        <v>18.592528236316248</v>
      </c>
      <c r="G81" s="374">
        <f>Sheet3!L73</f>
        <v>18.592528236316248</v>
      </c>
      <c r="H81" s="20"/>
      <c r="I81" s="20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ht="24" hidden="1" customHeight="1" x14ac:dyDescent="0.4">
      <c r="A82" s="770">
        <v>32</v>
      </c>
      <c r="B82" s="142" t="s">
        <v>176</v>
      </c>
      <c r="C82" s="54">
        <f>Sheet3!H74</f>
        <v>58.39243664991389</v>
      </c>
      <c r="D82" s="54">
        <f>Sheet3!I74</f>
        <v>86.036209553158699</v>
      </c>
      <c r="E82" s="54">
        <f>Sheet3!J74</f>
        <v>18.489984591679505</v>
      </c>
      <c r="F82" s="54">
        <f>Sheet3!K74</f>
        <v>20.14878659476117</v>
      </c>
      <c r="G82" s="374">
        <f>Sheet3!L74</f>
        <v>23.418961271546898</v>
      </c>
      <c r="H82" s="20"/>
      <c r="I82" s="2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ht="24" hidden="1" customHeight="1" x14ac:dyDescent="0.4">
      <c r="A83" s="774">
        <v>33</v>
      </c>
      <c r="B83" s="142" t="s">
        <v>193</v>
      </c>
      <c r="C83" s="54">
        <f>Sheet3!H75</f>
        <v>156.76639437545839</v>
      </c>
      <c r="D83" s="54">
        <f>Sheet3!I75</f>
        <v>82.822607966186453</v>
      </c>
      <c r="E83" s="54">
        <f>Sheet3!J75</f>
        <v>3.0292642005581816</v>
      </c>
      <c r="F83" s="54">
        <f>Sheet3!K75</f>
        <v>29.139174343007408</v>
      </c>
      <c r="G83" s="374">
        <f>Sheet3!L75</f>
        <v>35.182633170527424</v>
      </c>
      <c r="H83" s="20"/>
      <c r="I83" s="20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ht="24" hidden="1" customHeight="1" x14ac:dyDescent="0.4">
      <c r="A84" s="770"/>
      <c r="B84" s="234" t="s">
        <v>158</v>
      </c>
      <c r="C84" s="382">
        <f>Sheet3!H76</f>
        <v>38.625784317535384</v>
      </c>
      <c r="D84" s="382">
        <f>Sheet3!I76</f>
        <v>77.690989342612866</v>
      </c>
      <c r="E84" s="382">
        <f>Sheet3!J76</f>
        <v>5.0654422072580223</v>
      </c>
      <c r="F84" s="382">
        <f>Sheet3!K76</f>
        <v>13.540031800570349</v>
      </c>
      <c r="G84" s="377">
        <f>Sheet3!L76</f>
        <v>17.428059437960783</v>
      </c>
      <c r="H84" s="20"/>
      <c r="I84" s="20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ht="24" hidden="1" customHeight="1" x14ac:dyDescent="0.4">
      <c r="A85" s="771">
        <v>34</v>
      </c>
      <c r="B85" s="141" t="s">
        <v>152</v>
      </c>
      <c r="C85" s="54">
        <f>Sheet3!H77</f>
        <v>69.015544718264238</v>
      </c>
      <c r="D85" s="382">
        <f>Sheet3!I77</f>
        <v>70.394999315145256</v>
      </c>
      <c r="E85" s="382">
        <f>Sheet3!J77</f>
        <v>0.48069332204360654</v>
      </c>
      <c r="F85" s="382">
        <f>Sheet3!K77</f>
        <v>22.041564457283741</v>
      </c>
      <c r="G85" s="377">
        <f>Sheet3!L77</f>
        <v>31.311264538277467</v>
      </c>
      <c r="H85" s="20"/>
      <c r="I85" s="20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ht="24" hidden="1" customHeight="1" x14ac:dyDescent="0.4">
      <c r="A86" s="768">
        <v>35</v>
      </c>
      <c r="B86" s="141" t="s">
        <v>153</v>
      </c>
      <c r="C86" s="54">
        <f>Sheet3!H78</f>
        <v>23.954508820632221</v>
      </c>
      <c r="D86" s="382">
        <f>Sheet3!I78</f>
        <v>79.152523364485987</v>
      </c>
      <c r="E86" s="382">
        <f>Sheet3!J78</f>
        <v>4.5981308411214954</v>
      </c>
      <c r="F86" s="382">
        <f>Sheet3!K78</f>
        <v>0</v>
      </c>
      <c r="G86" s="377">
        <f>Sheet3!L78</f>
        <v>0</v>
      </c>
      <c r="H86" s="20"/>
      <c r="I86" s="20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ht="24" hidden="1" customHeight="1" x14ac:dyDescent="0.4">
      <c r="A87" s="768">
        <v>36</v>
      </c>
      <c r="B87" s="141" t="s">
        <v>276</v>
      </c>
      <c r="C87" s="54">
        <f>Sheet3!H79</f>
        <v>0</v>
      </c>
      <c r="D87" s="54">
        <f>Sheet3!I79</f>
        <v>0</v>
      </c>
      <c r="E87" s="54">
        <f>Sheet3!J79</f>
        <v>0</v>
      </c>
      <c r="F87" s="54">
        <f>Sheet3!K79</f>
        <v>0</v>
      </c>
      <c r="G87" s="54">
        <f>Sheet3!L79</f>
        <v>0</v>
      </c>
      <c r="H87" s="20"/>
      <c r="I87" s="20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ht="24" hidden="1" customHeight="1" x14ac:dyDescent="0.4">
      <c r="A88" s="771">
        <v>37</v>
      </c>
      <c r="B88" s="130" t="s">
        <v>264</v>
      </c>
      <c r="C88" s="54">
        <f>Sheet3!H80</f>
        <v>182.90385316640331</v>
      </c>
      <c r="D88" s="382">
        <f>Sheet3!I80</f>
        <v>14.19754111978734</v>
      </c>
      <c r="E88" s="382">
        <f>Sheet3!J80</f>
        <v>0</v>
      </c>
      <c r="F88" s="382">
        <f>Sheet3!K80</f>
        <v>0</v>
      </c>
      <c r="G88" s="377">
        <f>Sheet3!L80</f>
        <v>0</v>
      </c>
      <c r="H88" s="20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ht="24" hidden="1" customHeight="1" x14ac:dyDescent="0.4">
      <c r="A89" s="768">
        <v>38</v>
      </c>
      <c r="B89" s="133" t="s">
        <v>383</v>
      </c>
      <c r="C89" s="54">
        <f>Sheet3!H81</f>
        <v>7.1090490641127531</v>
      </c>
      <c r="D89" s="382">
        <f>Sheet3!I81</f>
        <v>84.693648191241806</v>
      </c>
      <c r="E89" s="382">
        <f>Sheet3!J81</f>
        <v>14.856806642690925</v>
      </c>
      <c r="F89" s="382">
        <f>Sheet3!K81</f>
        <v>28.018563570975246</v>
      </c>
      <c r="G89" s="377">
        <f>Sheet3!L81</f>
        <v>33.082248987206405</v>
      </c>
      <c r="H89" s="20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ht="24" hidden="1" customHeight="1" x14ac:dyDescent="0.4">
      <c r="A90" s="768">
        <v>39</v>
      </c>
      <c r="B90" s="141" t="s">
        <v>154</v>
      </c>
      <c r="C90" s="54">
        <f>Sheet3!H82</f>
        <v>59.442564517036288</v>
      </c>
      <c r="D90" s="382">
        <f>Sheet3!I82</f>
        <v>74.244525847363718</v>
      </c>
      <c r="E90" s="382">
        <f>Sheet3!J82</f>
        <v>0.26620580771922137</v>
      </c>
      <c r="F90" s="382">
        <f>Sheet3!K82</f>
        <v>10.48088871401926</v>
      </c>
      <c r="G90" s="377">
        <f>Sheet3!L82</f>
        <v>14.116715804161089</v>
      </c>
      <c r="H90" s="20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ht="24" hidden="1" customHeight="1" x14ac:dyDescent="0.4">
      <c r="A91" s="771">
        <v>40</v>
      </c>
      <c r="B91" s="133" t="s">
        <v>194</v>
      </c>
      <c r="C91" s="54">
        <f>Sheet3!H83</f>
        <v>155.32786885245901</v>
      </c>
      <c r="D91" s="382">
        <f>Sheet3!I83</f>
        <v>59.993403693931398</v>
      </c>
      <c r="E91" s="382">
        <f>Sheet3!J83</f>
        <v>6.5336411609498688</v>
      </c>
      <c r="F91" s="382">
        <f>Sheet3!K83</f>
        <v>1.3852242744063323</v>
      </c>
      <c r="G91" s="377">
        <f>Sheet3!L83</f>
        <v>2.3089609675645959</v>
      </c>
      <c r="H91" s="20"/>
      <c r="I91" s="20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ht="24" hidden="1" customHeight="1" x14ac:dyDescent="0.4">
      <c r="A92" s="768">
        <v>41</v>
      </c>
      <c r="B92" s="141" t="s">
        <v>161</v>
      </c>
      <c r="C92" s="54">
        <f>Sheet3!H84</f>
        <v>114.22011243170883</v>
      </c>
      <c r="D92" s="382">
        <f>Sheet3!I84</f>
        <v>21.080806855949337</v>
      </c>
      <c r="E92" s="382">
        <f>Sheet3!J84</f>
        <v>0.97307428020863496</v>
      </c>
      <c r="F92" s="382">
        <f>Sheet3!K84</f>
        <v>0.75231323947565742</v>
      </c>
      <c r="G92" s="377">
        <f>Sheet3!L84</f>
        <v>3.5687117889576543</v>
      </c>
      <c r="H92" s="20"/>
      <c r="I92" s="20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ht="24" hidden="1" customHeight="1" x14ac:dyDescent="0.4">
      <c r="A93" s="768">
        <v>42</v>
      </c>
      <c r="B93" s="141" t="s">
        <v>160</v>
      </c>
      <c r="C93" s="54">
        <f>Sheet3!H85</f>
        <v>123.11060305861898</v>
      </c>
      <c r="D93" s="382">
        <f>Sheet3!I85</f>
        <v>49.77780908538579</v>
      </c>
      <c r="E93" s="382">
        <f>Sheet3!J85</f>
        <v>0.57043913559568049</v>
      </c>
      <c r="F93" s="382">
        <f>Sheet3!K85</f>
        <v>1.8519744101963831</v>
      </c>
      <c r="G93" s="377">
        <f>Sheet3!L85</f>
        <v>3.7204819662103246</v>
      </c>
      <c r="H93" s="20"/>
      <c r="I93" s="20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 ht="24" hidden="1" customHeight="1" x14ac:dyDescent="0.4">
      <c r="A94" s="771">
        <v>43</v>
      </c>
      <c r="B94" s="141" t="s">
        <v>214</v>
      </c>
      <c r="C94" s="54">
        <f>Sheet3!H86</f>
        <v>204.4382969147085</v>
      </c>
      <c r="D94" s="382">
        <f>Sheet3!I86</f>
        <v>0.7463888739730441</v>
      </c>
      <c r="E94" s="382">
        <f>Sheet3!J86</f>
        <v>1.2081834290930569E-2</v>
      </c>
      <c r="F94" s="382">
        <f>Sheet3!K86</f>
        <v>0.70423669655801968</v>
      </c>
      <c r="G94" s="377">
        <f>Sheet3!L86</f>
        <v>94.352517985611513</v>
      </c>
      <c r="H94" s="20"/>
      <c r="I94" s="20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ht="24" hidden="1" customHeight="1" x14ac:dyDescent="0.4">
      <c r="A95" s="768">
        <v>44</v>
      </c>
      <c r="B95" s="141" t="s">
        <v>156</v>
      </c>
      <c r="C95" s="54">
        <f>Sheet3!H87</f>
        <v>34.601920092562146</v>
      </c>
      <c r="D95" s="382">
        <f>Sheet3!I87</f>
        <v>49.567400909062016</v>
      </c>
      <c r="E95" s="382">
        <f>Sheet3!J87</f>
        <v>0</v>
      </c>
      <c r="F95" s="382">
        <f>Sheet3!K87</f>
        <v>0</v>
      </c>
      <c r="G95" s="377">
        <f>Sheet3!L87</f>
        <v>0</v>
      </c>
      <c r="H95" s="20"/>
      <c r="I95" s="20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ht="24" hidden="1" customHeight="1" x14ac:dyDescent="0.4">
      <c r="A96" s="768">
        <v>45</v>
      </c>
      <c r="B96" s="141" t="s">
        <v>177</v>
      </c>
      <c r="C96" s="54">
        <f>Sheet3!H88</f>
        <v>189.5515890291685</v>
      </c>
      <c r="D96" s="382">
        <f>Sheet3!I88</f>
        <v>84.818557648139631</v>
      </c>
      <c r="E96" s="382">
        <f>Sheet3!J88</f>
        <v>0.36747818098300411</v>
      </c>
      <c r="F96" s="382">
        <f>Sheet3!K88</f>
        <v>1.033532384014699</v>
      </c>
      <c r="G96" s="377">
        <f>Sheet3!L88</f>
        <v>1.2185215272136474</v>
      </c>
      <c r="H96" s="20"/>
      <c r="I96" s="20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ht="24" hidden="1" customHeight="1" x14ac:dyDescent="0.4">
      <c r="A97" s="771">
        <v>46</v>
      </c>
      <c r="B97" s="141" t="s">
        <v>352</v>
      </c>
      <c r="C97" s="54">
        <f>Sheet3!H89</f>
        <v>25.461429247515383</v>
      </c>
      <c r="D97" s="382">
        <f>Sheet3!I89</f>
        <v>45.353159851301115</v>
      </c>
      <c r="E97" s="382">
        <f>Sheet3!J89</f>
        <v>2.9739776951672861</v>
      </c>
      <c r="F97" s="382">
        <f>Sheet3!K89</f>
        <v>10.799256505576208</v>
      </c>
      <c r="G97" s="377">
        <f>Sheet3!L89</f>
        <v>23.811475409836067</v>
      </c>
      <c r="H97" s="20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6" ht="24" hidden="1" customHeight="1" x14ac:dyDescent="0.4">
      <c r="A98" s="768">
        <v>47</v>
      </c>
      <c r="B98" s="141" t="s">
        <v>311</v>
      </c>
      <c r="C98" s="54">
        <f>Sheet3!H90</f>
        <v>207.38247412646399</v>
      </c>
      <c r="D98" s="382">
        <f>Sheet3!I90</f>
        <v>85.963251801037217</v>
      </c>
      <c r="E98" s="382">
        <f>Sheet3!J90</f>
        <v>19.318226261899358</v>
      </c>
      <c r="F98" s="382">
        <f>Sheet3!K90</f>
        <v>84.369891194668455</v>
      </c>
      <c r="G98" s="377">
        <f>Sheet3!L90</f>
        <v>98.146463083950579</v>
      </c>
      <c r="H98" s="20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ht="24" hidden="1" customHeight="1" x14ac:dyDescent="0.4">
      <c r="A99" s="768">
        <v>48</v>
      </c>
      <c r="B99" s="141" t="s">
        <v>175</v>
      </c>
      <c r="C99" s="54">
        <f>Sheet3!H91</f>
        <v>139.34140027692493</v>
      </c>
      <c r="D99" s="382">
        <f>Sheet3!I91</f>
        <v>54.895014257323083</v>
      </c>
      <c r="E99" s="382">
        <f>Sheet3!J91</f>
        <v>0</v>
      </c>
      <c r="F99" s="382">
        <f>Sheet3!K91</f>
        <v>6.6620582390045797</v>
      </c>
      <c r="G99" s="377">
        <f>Sheet3!L91</f>
        <v>12.135998740752401</v>
      </c>
      <c r="H99" s="20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ht="24" hidden="1" customHeight="1" x14ac:dyDescent="0.4">
      <c r="A100" s="788" t="s">
        <v>391</v>
      </c>
      <c r="B100" s="234"/>
      <c r="C100" s="54">
        <f>Sheet3!H92</f>
        <v>92.182791743907828</v>
      </c>
      <c r="D100" s="382">
        <f>Sheet3!I92</f>
        <v>39.944232653968193</v>
      </c>
      <c r="E100" s="382">
        <f>Sheet3!J92</f>
        <v>1.0687295388664289</v>
      </c>
      <c r="F100" s="382">
        <f>Sheet3!K92</f>
        <v>3.3048806152850716</v>
      </c>
      <c r="G100" s="377">
        <f>Sheet3!L92</f>
        <v>8.2737366465763209</v>
      </c>
      <c r="H100" s="20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ht="24" hidden="1" customHeight="1" x14ac:dyDescent="0.4">
      <c r="A101" s="794" t="s">
        <v>157</v>
      </c>
      <c r="B101" s="793"/>
      <c r="C101" s="54">
        <f>Sheet3!H93</f>
        <v>61.697631150097742</v>
      </c>
      <c r="D101" s="382">
        <f>Sheet3!I93</f>
        <v>55.136929322101359</v>
      </c>
      <c r="E101" s="382">
        <f>Sheet3!J93</f>
        <v>2.3658565571335193</v>
      </c>
      <c r="F101" s="382">
        <f>Sheet3!K93</f>
        <v>8.2807726714404435</v>
      </c>
      <c r="G101" s="377">
        <f>Sheet3!L93</f>
        <v>15.018559744351121</v>
      </c>
      <c r="H101" s="20"/>
      <c r="I101" s="20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ht="24" hidden="1" customHeight="1" x14ac:dyDescent="0.4">
      <c r="A102" s="771"/>
      <c r="B102" s="130"/>
      <c r="C102" s="54"/>
      <c r="D102" s="62"/>
      <c r="E102" s="62"/>
      <c r="F102" s="62"/>
      <c r="G102" s="375"/>
      <c r="H102" s="20"/>
      <c r="I102" s="20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ht="24" hidden="1" customHeight="1" x14ac:dyDescent="0.4">
      <c r="A103" s="769"/>
      <c r="B103" s="50"/>
      <c r="C103" s="51"/>
      <c r="D103" s="51"/>
      <c r="E103" s="51"/>
      <c r="F103" s="51"/>
      <c r="G103" s="376"/>
      <c r="H103" s="20"/>
      <c r="I103" s="2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ht="24" hidden="1" customHeight="1" x14ac:dyDescent="0.4">
      <c r="A104" s="769"/>
      <c r="B104" s="50"/>
      <c r="C104" s="51"/>
      <c r="D104" s="51"/>
      <c r="E104" s="51"/>
      <c r="F104" s="51"/>
      <c r="G104" s="376"/>
      <c r="H104" s="12"/>
      <c r="I104" s="2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ht="28.5" hidden="1" customHeight="1" x14ac:dyDescent="0.25">
      <c r="A105" s="935"/>
      <c r="B105" s="936"/>
      <c r="C105" s="936"/>
      <c r="D105" s="936"/>
      <c r="E105" s="936"/>
      <c r="F105" s="936"/>
      <c r="G105" s="937"/>
      <c r="H105" s="12"/>
      <c r="I105" s="1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28.5" hidden="1" customHeight="1" x14ac:dyDescent="0.25">
      <c r="A106" s="938"/>
      <c r="B106" s="939"/>
      <c r="C106" s="939"/>
      <c r="D106" s="939"/>
      <c r="E106" s="939"/>
      <c r="F106" s="939"/>
      <c r="G106" s="940"/>
      <c r="H106" s="15"/>
      <c r="I106" s="1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28.5" hidden="1" customHeight="1" x14ac:dyDescent="0.25">
      <c r="A107" s="938"/>
      <c r="B107" s="939"/>
      <c r="C107" s="939"/>
      <c r="D107" s="939"/>
      <c r="E107" s="939"/>
      <c r="F107" s="939"/>
      <c r="G107" s="940"/>
      <c r="H107" s="15"/>
      <c r="I107" s="1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28.5" hidden="1" customHeight="1" x14ac:dyDescent="0.25">
      <c r="A108" s="938"/>
      <c r="B108" s="939"/>
      <c r="C108" s="939"/>
      <c r="D108" s="939"/>
      <c r="E108" s="939"/>
      <c r="F108" s="939"/>
      <c r="G108" s="940"/>
      <c r="H108" s="12"/>
      <c r="I108" s="1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28.5" hidden="1" customHeight="1" x14ac:dyDescent="0.25">
      <c r="A109" s="938"/>
      <c r="B109" s="939"/>
      <c r="C109" s="939"/>
      <c r="D109" s="939"/>
      <c r="E109" s="939"/>
      <c r="F109" s="939"/>
      <c r="G109" s="940"/>
      <c r="H109" s="12"/>
      <c r="I109" s="1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28.5" hidden="1" customHeight="1" x14ac:dyDescent="0.25">
      <c r="A110" s="938"/>
      <c r="B110" s="939"/>
      <c r="C110" s="939"/>
      <c r="D110" s="939"/>
      <c r="E110" s="939"/>
      <c r="F110" s="939"/>
      <c r="G110" s="940"/>
      <c r="H110" s="12"/>
      <c r="I110" s="1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28.5" hidden="1" customHeight="1" x14ac:dyDescent="0.25">
      <c r="A111" s="938"/>
      <c r="B111" s="939"/>
      <c r="C111" s="939"/>
      <c r="D111" s="939"/>
      <c r="E111" s="939"/>
      <c r="F111" s="939"/>
      <c r="G111" s="940"/>
      <c r="H111" s="12"/>
      <c r="I111" s="1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28.5" hidden="1" customHeight="1" x14ac:dyDescent="0.25">
      <c r="A112" s="938"/>
      <c r="B112" s="939"/>
      <c r="C112" s="939"/>
      <c r="D112" s="939"/>
      <c r="E112" s="939"/>
      <c r="F112" s="939"/>
      <c r="G112" s="940"/>
      <c r="H112" s="12"/>
      <c r="I112" s="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28.5" hidden="1" customHeight="1" x14ac:dyDescent="0.25">
      <c r="A113" s="938"/>
      <c r="B113" s="939"/>
      <c r="C113" s="939"/>
      <c r="D113" s="939"/>
      <c r="E113" s="939"/>
      <c r="F113" s="939"/>
      <c r="G113" s="940"/>
      <c r="H113" s="12"/>
      <c r="I113" s="1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7" hidden="1" customHeight="1" x14ac:dyDescent="0.25">
      <c r="A114" s="941"/>
      <c r="B114" s="941"/>
      <c r="C114" s="383"/>
      <c r="D114" s="383"/>
      <c r="E114" s="383"/>
      <c r="F114" s="383"/>
      <c r="G114" s="378"/>
      <c r="H114" s="12"/>
      <c r="I114" s="1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26.25" hidden="1" customHeight="1" x14ac:dyDescent="0.25">
      <c r="A115" s="941"/>
      <c r="B115" s="941"/>
      <c r="C115" s="383"/>
      <c r="D115" s="383"/>
      <c r="E115" s="383"/>
      <c r="F115" s="383"/>
      <c r="G115" s="378"/>
      <c r="H115" s="12"/>
      <c r="I115" s="1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idden="1" x14ac:dyDescent="0.25">
      <c r="A116" s="941"/>
      <c r="B116" s="941"/>
      <c r="C116" s="383"/>
      <c r="D116" s="383"/>
      <c r="E116" s="383"/>
      <c r="F116" s="383"/>
      <c r="G116" s="378"/>
      <c r="H116" s="12"/>
      <c r="I116" s="1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idden="1" x14ac:dyDescent="0.25">
      <c r="A117" s="378"/>
      <c r="B117" s="12"/>
      <c r="C117" s="383"/>
      <c r="D117" s="383"/>
      <c r="E117" s="383"/>
      <c r="F117" s="383"/>
      <c r="G117" s="378"/>
      <c r="H117" s="12"/>
      <c r="I117" s="1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idden="1" x14ac:dyDescent="0.25">
      <c r="A118" s="378"/>
      <c r="B118" s="12"/>
      <c r="C118" s="383"/>
      <c r="D118" s="383"/>
      <c r="E118" s="383"/>
      <c r="F118" s="383"/>
      <c r="G118" s="378"/>
      <c r="H118" s="12"/>
      <c r="I118" s="1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idden="1" x14ac:dyDescent="0.25">
      <c r="A119" s="378"/>
      <c r="B119" s="12"/>
      <c r="C119" s="383"/>
      <c r="D119" s="383"/>
      <c r="E119" s="383"/>
      <c r="F119" s="383"/>
      <c r="G119" s="378"/>
      <c r="H119" s="12"/>
      <c r="I119" s="1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idden="1" x14ac:dyDescent="0.25">
      <c r="A120" s="378"/>
      <c r="B120" s="12"/>
      <c r="C120" s="383"/>
      <c r="D120" s="383"/>
      <c r="E120" s="383"/>
      <c r="F120" s="383"/>
      <c r="G120" s="378"/>
      <c r="H120" s="12"/>
      <c r="I120" s="1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idden="1" x14ac:dyDescent="0.25">
      <c r="A121" s="378"/>
      <c r="B121" s="12"/>
      <c r="C121" s="383"/>
      <c r="D121" s="383"/>
      <c r="E121" s="383"/>
      <c r="F121" s="383"/>
      <c r="G121" s="378"/>
      <c r="H121" s="2"/>
      <c r="I121" s="1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idden="1" x14ac:dyDescent="0.25">
      <c r="A122" s="378"/>
      <c r="B122" s="2"/>
      <c r="C122" s="369"/>
      <c r="D122" s="369"/>
      <c r="E122" s="369"/>
      <c r="F122" s="369"/>
      <c r="G122" s="1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idden="1" x14ac:dyDescent="0.25">
      <c r="A123" s="10"/>
      <c r="B123" s="2"/>
      <c r="C123" s="369"/>
      <c r="D123" s="369"/>
      <c r="E123" s="369"/>
      <c r="F123" s="369"/>
      <c r="G123" s="1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idden="1" x14ac:dyDescent="0.25">
      <c r="A124" s="10"/>
      <c r="B124" s="2"/>
      <c r="C124" s="369"/>
      <c r="D124" s="369"/>
      <c r="E124" s="369"/>
      <c r="F124" s="369"/>
      <c r="G124" s="1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idden="1" x14ac:dyDescent="0.25">
      <c r="A125" s="10"/>
      <c r="B125" s="2"/>
      <c r="C125" s="369"/>
      <c r="D125" s="369"/>
      <c r="E125" s="369"/>
      <c r="F125" s="369"/>
      <c r="G125" s="1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x14ac:dyDescent="0.25">
      <c r="A126" s="10"/>
      <c r="B126" s="2"/>
      <c r="C126" s="369"/>
      <c r="D126" s="369"/>
      <c r="E126" s="369"/>
      <c r="F126" s="369"/>
      <c r="G126" s="1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x14ac:dyDescent="0.25">
      <c r="A127" s="10"/>
      <c r="B127" s="2"/>
      <c r="C127" s="369"/>
      <c r="D127" s="369"/>
      <c r="E127" s="369"/>
      <c r="F127" s="369"/>
      <c r="G127" s="1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x14ac:dyDescent="0.25">
      <c r="A128" s="10"/>
      <c r="B128" s="2"/>
      <c r="C128" s="369"/>
      <c r="D128" s="369"/>
      <c r="E128" s="369"/>
      <c r="F128" s="369"/>
      <c r="G128" s="1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x14ac:dyDescent="0.25">
      <c r="A129" s="10"/>
      <c r="B129" s="2"/>
      <c r="C129" s="369"/>
      <c r="D129" s="369"/>
      <c r="E129" s="369"/>
      <c r="F129" s="369"/>
      <c r="G129" s="1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x14ac:dyDescent="0.25">
      <c r="A130" s="10"/>
      <c r="B130" s="2"/>
      <c r="C130" s="369"/>
      <c r="D130" s="369"/>
      <c r="E130" s="369"/>
      <c r="F130" s="369"/>
      <c r="G130" s="1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x14ac:dyDescent="0.25">
      <c r="A131" s="10"/>
      <c r="B131" s="2"/>
      <c r="C131" s="369"/>
      <c r="D131" s="369"/>
      <c r="E131" s="369"/>
      <c r="F131" s="369"/>
      <c r="G131" s="1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x14ac:dyDescent="0.25">
      <c r="A132" s="10"/>
      <c r="B132" s="2"/>
      <c r="C132" s="369"/>
      <c r="D132" s="369"/>
      <c r="E132" s="369"/>
      <c r="F132" s="369"/>
      <c r="G132" s="1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x14ac:dyDescent="0.25">
      <c r="A133" s="10"/>
      <c r="B133" s="2"/>
      <c r="C133" s="369"/>
      <c r="D133" s="369"/>
      <c r="E133" s="369"/>
      <c r="F133" s="369"/>
      <c r="G133" s="1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x14ac:dyDescent="0.25">
      <c r="A134" s="10"/>
      <c r="B134" s="2"/>
      <c r="C134" s="369"/>
      <c r="D134" s="369"/>
      <c r="E134" s="369"/>
      <c r="F134" s="369"/>
      <c r="G134" s="1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x14ac:dyDescent="0.25">
      <c r="A135" s="10"/>
      <c r="B135" s="2"/>
      <c r="C135" s="369"/>
      <c r="D135" s="369"/>
      <c r="E135" s="369"/>
      <c r="F135" s="369"/>
      <c r="G135" s="1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x14ac:dyDescent="0.25">
      <c r="A136" s="10"/>
      <c r="B136" s="2"/>
      <c r="C136" s="369"/>
      <c r="D136" s="369"/>
      <c r="E136" s="369"/>
      <c r="F136" s="369"/>
      <c r="G136" s="1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x14ac:dyDescent="0.25">
      <c r="A137" s="10"/>
      <c r="B137" s="2"/>
      <c r="C137" s="369"/>
      <c r="D137" s="369"/>
      <c r="E137" s="369"/>
      <c r="F137" s="369"/>
      <c r="G137" s="1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x14ac:dyDescent="0.25">
      <c r="A138" s="10"/>
      <c r="B138" s="2"/>
      <c r="C138" s="369"/>
      <c r="D138" s="369"/>
      <c r="E138" s="369"/>
      <c r="F138" s="369"/>
      <c r="G138" s="1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x14ac:dyDescent="0.25">
      <c r="A139" s="10"/>
      <c r="B139" s="2"/>
      <c r="C139" s="369"/>
      <c r="D139" s="369"/>
      <c r="E139" s="369"/>
      <c r="F139" s="369"/>
      <c r="G139" s="1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x14ac:dyDescent="0.25">
      <c r="A140" s="10"/>
      <c r="B140" s="2"/>
      <c r="C140" s="369"/>
      <c r="D140" s="369"/>
      <c r="E140" s="369"/>
      <c r="F140" s="369"/>
      <c r="G140" s="1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x14ac:dyDescent="0.25">
      <c r="A141" s="10"/>
      <c r="B141" s="2"/>
      <c r="C141" s="369"/>
      <c r="D141" s="369"/>
      <c r="E141" s="369"/>
      <c r="F141" s="369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x14ac:dyDescent="0.25">
      <c r="A142" s="10"/>
      <c r="B142" s="2"/>
      <c r="C142" s="369"/>
      <c r="D142" s="369"/>
      <c r="E142" s="369"/>
      <c r="F142" s="369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x14ac:dyDescent="0.25">
      <c r="A143" s="10"/>
      <c r="B143" s="2"/>
      <c r="C143" s="369"/>
      <c r="D143" s="369"/>
      <c r="E143" s="369"/>
      <c r="F143" s="369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x14ac:dyDescent="0.25">
      <c r="A144" s="10"/>
      <c r="B144" s="2"/>
      <c r="C144" s="369"/>
      <c r="D144" s="369"/>
      <c r="E144" s="369"/>
      <c r="F144" s="369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x14ac:dyDescent="0.25">
      <c r="A145" s="10"/>
      <c r="B145" s="2"/>
      <c r="C145" s="369"/>
      <c r="D145" s="369"/>
      <c r="E145" s="369"/>
      <c r="F145" s="369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x14ac:dyDescent="0.25">
      <c r="A146" s="10"/>
      <c r="B146" s="2"/>
      <c r="C146" s="369"/>
      <c r="D146" s="369"/>
      <c r="E146" s="369"/>
      <c r="F146" s="369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x14ac:dyDescent="0.25">
      <c r="A147" s="10"/>
      <c r="B147" s="2"/>
      <c r="C147" s="369"/>
      <c r="D147" s="369"/>
      <c r="E147" s="369"/>
      <c r="F147" s="369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x14ac:dyDescent="0.25">
      <c r="A148" s="10"/>
      <c r="B148" s="2"/>
      <c r="C148" s="369"/>
      <c r="D148" s="369"/>
      <c r="E148" s="369"/>
      <c r="F148" s="369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x14ac:dyDescent="0.25">
      <c r="A149" s="10"/>
      <c r="B149" s="2"/>
      <c r="C149" s="369"/>
      <c r="D149" s="369"/>
      <c r="E149" s="369"/>
      <c r="F149" s="369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x14ac:dyDescent="0.25">
      <c r="A150" s="10"/>
      <c r="B150" s="2"/>
      <c r="C150" s="369"/>
      <c r="D150" s="369"/>
      <c r="E150" s="369"/>
      <c r="F150" s="369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x14ac:dyDescent="0.25">
      <c r="A151" s="10"/>
      <c r="B151" s="2"/>
      <c r="C151" s="369"/>
      <c r="D151" s="369"/>
      <c r="E151" s="369"/>
      <c r="F151" s="369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x14ac:dyDescent="0.25">
      <c r="A152" s="10"/>
      <c r="B152" s="2"/>
      <c r="C152" s="369"/>
      <c r="D152" s="369"/>
      <c r="E152" s="369"/>
      <c r="F152" s="369"/>
      <c r="G152" s="1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x14ac:dyDescent="0.25">
      <c r="A153" s="10"/>
      <c r="B153" s="2"/>
      <c r="C153" s="369"/>
      <c r="D153" s="369"/>
      <c r="E153" s="369"/>
      <c r="F153" s="369"/>
      <c r="G153" s="1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x14ac:dyDescent="0.25">
      <c r="A154" s="10"/>
      <c r="B154" s="2"/>
      <c r="C154" s="369"/>
      <c r="D154" s="369"/>
      <c r="E154" s="369"/>
      <c r="F154" s="369"/>
      <c r="G154" s="1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x14ac:dyDescent="0.25">
      <c r="A155" s="10"/>
      <c r="B155" s="2"/>
      <c r="C155" s="369"/>
      <c r="D155" s="369"/>
      <c r="E155" s="369"/>
      <c r="F155" s="369"/>
      <c r="G155" s="1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x14ac:dyDescent="0.25">
      <c r="A156" s="10"/>
      <c r="B156" s="2"/>
      <c r="C156" s="369"/>
      <c r="D156" s="369"/>
      <c r="E156" s="369"/>
      <c r="F156" s="369"/>
      <c r="G156" s="1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x14ac:dyDescent="0.25">
      <c r="A157" s="10"/>
    </row>
  </sheetData>
  <mergeCells count="5">
    <mergeCell ref="A1:G1"/>
    <mergeCell ref="A3:G3"/>
    <mergeCell ref="A4:G4"/>
    <mergeCell ref="A105:G113"/>
    <mergeCell ref="A114:B116"/>
  </mergeCells>
  <phoneticPr fontId="0" type="noConversion"/>
  <printOptions horizontalCentered="1"/>
  <pageMargins left="1" right="0.5" top="0.75" bottom="0.75" header="0.3" footer="0.3"/>
  <pageSetup paperSize="9" scale="44" orientation="portrait" r:id="rId1"/>
  <headerFooter alignWithMargins="0"/>
  <colBreaks count="1" manualBreakCount="1">
    <brk id="7" min="1" max="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07"/>
  <sheetViews>
    <sheetView showGridLines="0" view="pageBreakPreview" zoomScale="53" zoomScaleNormal="50" zoomScaleSheetLayoutView="53" workbookViewId="0">
      <pane xSplit="2" ySplit="8" topLeftCell="E9" activePane="bottomRight" state="frozen"/>
      <selection activeCell="K64" sqref="K64"/>
      <selection pane="topRight" activeCell="K64" sqref="K64"/>
      <selection pane="bottomLeft" activeCell="K64" sqref="K64"/>
      <selection pane="bottomRight" activeCell="A3" sqref="A3:V3"/>
    </sheetView>
  </sheetViews>
  <sheetFormatPr defaultColWidth="7.6328125" defaultRowHeight="15" x14ac:dyDescent="0.25"/>
  <cols>
    <col min="1" max="1" width="10.90625" style="1" customWidth="1"/>
    <col min="2" max="2" width="30.6328125" style="1" customWidth="1"/>
    <col min="3" max="3" width="9.08984375" style="397" bestFit="1" customWidth="1"/>
    <col min="4" max="4" width="9.1796875" style="397" bestFit="1" customWidth="1"/>
    <col min="5" max="5" width="6.08984375" style="397" bestFit="1" customWidth="1"/>
    <col min="6" max="6" width="9.90625" style="398" customWidth="1"/>
    <col min="7" max="7" width="10.08984375" style="394" customWidth="1"/>
    <col min="8" max="8" width="10.81640625" style="394" bestFit="1" customWidth="1"/>
    <col min="9" max="9" width="9.1796875" style="397" bestFit="1" customWidth="1"/>
    <col min="10" max="10" width="10.81640625" style="394" bestFit="1" customWidth="1"/>
    <col min="11" max="11" width="9.08984375" style="394" bestFit="1" customWidth="1"/>
    <col min="12" max="12" width="6.90625" style="394" bestFit="1" customWidth="1"/>
    <col min="13" max="13" width="7.08984375" style="394" customWidth="1"/>
    <col min="14" max="14" width="8.90625" style="394" bestFit="1" customWidth="1"/>
    <col min="15" max="15" width="9.453125" style="394" customWidth="1"/>
    <col min="16" max="16" width="12.6328125" style="394" bestFit="1" customWidth="1"/>
    <col min="17" max="17" width="9.1796875" style="395" bestFit="1" customWidth="1"/>
    <col min="18" max="18" width="12.1796875" style="395" bestFit="1" customWidth="1"/>
    <col min="19" max="19" width="9.453125" style="395" customWidth="1"/>
    <col min="20" max="20" width="12.6328125" style="394" bestFit="1" customWidth="1"/>
    <col min="21" max="21" width="7.6328125" style="395" bestFit="1" customWidth="1"/>
    <col min="22" max="22" width="12.1796875" style="395" bestFit="1" customWidth="1"/>
    <col min="23" max="23" width="7.6328125" style="1" customWidth="1"/>
    <col min="24" max="24" width="11.6328125" style="1" bestFit="1" customWidth="1"/>
    <col min="25" max="25" width="8.6328125" style="1" bestFit="1" customWidth="1"/>
    <col min="26" max="26" width="10.1796875" style="1" bestFit="1" customWidth="1"/>
    <col min="27" max="27" width="7.6328125" style="1" customWidth="1"/>
    <col min="28" max="28" width="8.6328125" style="1" bestFit="1" customWidth="1"/>
    <col min="29" max="43" width="7.6328125" style="1" customWidth="1"/>
    <col min="44" max="44" width="8.1796875" style="1" customWidth="1"/>
    <col min="45" max="46" width="7.6328125" style="1" customWidth="1"/>
    <col min="47" max="47" width="12.90625" style="1" bestFit="1" customWidth="1"/>
    <col min="48" max="51" width="7.6328125" style="1" customWidth="1"/>
    <col min="52" max="52" width="12.90625" style="1" bestFit="1" customWidth="1"/>
    <col min="53" max="16384" width="7.6328125" style="1"/>
  </cols>
  <sheetData>
    <row r="1" spans="1:252" ht="21" x14ac:dyDescent="0.25">
      <c r="A1" s="958" t="s">
        <v>394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59"/>
      <c r="V1" s="960"/>
    </row>
    <row r="2" spans="1:252" ht="42" customHeight="1" x14ac:dyDescent="0.4">
      <c r="A2" s="961" t="s">
        <v>89</v>
      </c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3"/>
    </row>
    <row r="3" spans="1:252" ht="35.1" customHeight="1" x14ac:dyDescent="0.4">
      <c r="A3" s="961" t="s">
        <v>359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3"/>
    </row>
    <row r="4" spans="1:252" ht="21" x14ac:dyDescent="0.4">
      <c r="A4" s="964" t="s">
        <v>90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6"/>
    </row>
    <row r="5" spans="1:252" ht="21" x14ac:dyDescent="0.4">
      <c r="A5" s="967" t="s">
        <v>21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9"/>
    </row>
    <row r="6" spans="1:252" s="108" customFormat="1" ht="24.9" customHeight="1" x14ac:dyDescent="0.4">
      <c r="A6" s="492" t="s">
        <v>2</v>
      </c>
      <c r="B6" s="492" t="s">
        <v>17</v>
      </c>
      <c r="C6" s="945" t="s">
        <v>205</v>
      </c>
      <c r="D6" s="946"/>
      <c r="E6" s="946"/>
      <c r="F6" s="947"/>
      <c r="G6" s="945" t="s">
        <v>206</v>
      </c>
      <c r="H6" s="946"/>
      <c r="I6" s="946"/>
      <c r="J6" s="947"/>
      <c r="K6" s="945" t="s">
        <v>207</v>
      </c>
      <c r="L6" s="946"/>
      <c r="M6" s="946"/>
      <c r="N6" s="947"/>
      <c r="O6" s="970" t="s">
        <v>215</v>
      </c>
      <c r="P6" s="971"/>
      <c r="Q6" s="971"/>
      <c r="R6" s="972"/>
      <c r="S6" s="945" t="s">
        <v>203</v>
      </c>
      <c r="T6" s="946"/>
      <c r="U6" s="946"/>
      <c r="V6" s="947"/>
    </row>
    <row r="7" spans="1:252" s="108" customFormat="1" ht="24.9" customHeight="1" x14ac:dyDescent="0.4">
      <c r="A7" s="496"/>
      <c r="B7" s="496"/>
      <c r="C7" s="954" t="s">
        <v>41</v>
      </c>
      <c r="D7" s="955"/>
      <c r="E7" s="954" t="s">
        <v>42</v>
      </c>
      <c r="F7" s="955"/>
      <c r="G7" s="954" t="s">
        <v>41</v>
      </c>
      <c r="H7" s="955"/>
      <c r="I7" s="954" t="s">
        <v>42</v>
      </c>
      <c r="J7" s="955"/>
      <c r="K7" s="954" t="s">
        <v>41</v>
      </c>
      <c r="L7" s="955"/>
      <c r="M7" s="954" t="s">
        <v>42</v>
      </c>
      <c r="N7" s="955"/>
      <c r="O7" s="954" t="s">
        <v>41</v>
      </c>
      <c r="P7" s="955"/>
      <c r="Q7" s="956" t="s">
        <v>43</v>
      </c>
      <c r="R7" s="957"/>
      <c r="S7" s="956" t="s">
        <v>41</v>
      </c>
      <c r="T7" s="957"/>
      <c r="U7" s="956" t="s">
        <v>42</v>
      </c>
      <c r="V7" s="957"/>
    </row>
    <row r="8" spans="1:252" s="107" customFormat="1" ht="24.9" customHeight="1" x14ac:dyDescent="0.4">
      <c r="A8" s="455"/>
      <c r="B8" s="455"/>
      <c r="C8" s="456" t="s">
        <v>11</v>
      </c>
      <c r="D8" s="456" t="s">
        <v>8</v>
      </c>
      <c r="E8" s="456" t="s">
        <v>11</v>
      </c>
      <c r="F8" s="457" t="s">
        <v>8</v>
      </c>
      <c r="G8" s="456" t="s">
        <v>11</v>
      </c>
      <c r="H8" s="456" t="s">
        <v>8</v>
      </c>
      <c r="I8" s="456" t="s">
        <v>11</v>
      </c>
      <c r="J8" s="456" t="s">
        <v>8</v>
      </c>
      <c r="K8" s="456" t="s">
        <v>11</v>
      </c>
      <c r="L8" s="456" t="s">
        <v>8</v>
      </c>
      <c r="M8" s="456" t="s">
        <v>11</v>
      </c>
      <c r="N8" s="456" t="s">
        <v>8</v>
      </c>
      <c r="O8" s="456" t="s">
        <v>11</v>
      </c>
      <c r="P8" s="456" t="s">
        <v>8</v>
      </c>
      <c r="Q8" s="458" t="s">
        <v>11</v>
      </c>
      <c r="R8" s="458" t="s">
        <v>8</v>
      </c>
      <c r="S8" s="458" t="s">
        <v>11</v>
      </c>
      <c r="T8" s="456" t="s">
        <v>8</v>
      </c>
      <c r="U8" s="458" t="s">
        <v>11</v>
      </c>
      <c r="V8" s="458" t="s">
        <v>8</v>
      </c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</row>
    <row r="9" spans="1:252" s="526" customFormat="1" ht="22.8" x14ac:dyDescent="0.4">
      <c r="A9" s="459">
        <v>1</v>
      </c>
      <c r="B9" s="721" t="s">
        <v>232</v>
      </c>
      <c r="C9" s="456">
        <f t="shared" ref="C9:V9" si="0">C56+C59+C60+C61+C62+C63+C79</f>
        <v>1028</v>
      </c>
      <c r="D9" s="456">
        <f t="shared" si="0"/>
        <v>31100</v>
      </c>
      <c r="E9" s="456">
        <f t="shared" si="0"/>
        <v>5</v>
      </c>
      <c r="F9" s="456">
        <f t="shared" si="0"/>
        <v>302</v>
      </c>
      <c r="G9" s="456">
        <f t="shared" si="0"/>
        <v>1589</v>
      </c>
      <c r="H9" s="456">
        <f t="shared" si="0"/>
        <v>159650</v>
      </c>
      <c r="I9" s="456">
        <f t="shared" si="0"/>
        <v>51</v>
      </c>
      <c r="J9" s="456">
        <f t="shared" si="0"/>
        <v>12013</v>
      </c>
      <c r="K9" s="456">
        <f t="shared" si="0"/>
        <v>0</v>
      </c>
      <c r="L9" s="456">
        <f t="shared" si="0"/>
        <v>0</v>
      </c>
      <c r="M9" s="456">
        <f t="shared" si="0"/>
        <v>0</v>
      </c>
      <c r="N9" s="456">
        <f t="shared" si="0"/>
        <v>0</v>
      </c>
      <c r="O9" s="456">
        <f t="shared" si="0"/>
        <v>258</v>
      </c>
      <c r="P9" s="456">
        <f t="shared" si="0"/>
        <v>433300</v>
      </c>
      <c r="Q9" s="456">
        <f t="shared" si="0"/>
        <v>20</v>
      </c>
      <c r="R9" s="456">
        <f t="shared" si="0"/>
        <v>22743</v>
      </c>
      <c r="S9" s="456">
        <f t="shared" si="0"/>
        <v>186</v>
      </c>
      <c r="T9" s="456">
        <f t="shared" si="0"/>
        <v>307000</v>
      </c>
      <c r="U9" s="456">
        <f t="shared" si="0"/>
        <v>27</v>
      </c>
      <c r="V9" s="456">
        <f t="shared" si="0"/>
        <v>28933</v>
      </c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DV9" s="525"/>
      <c r="DW9" s="525"/>
      <c r="DX9" s="525"/>
      <c r="DY9" s="525"/>
      <c r="DZ9" s="525"/>
      <c r="EA9" s="525"/>
      <c r="EB9" s="525"/>
      <c r="EC9" s="525"/>
      <c r="ED9" s="525"/>
      <c r="EE9" s="525"/>
      <c r="EF9" s="525"/>
      <c r="EG9" s="525"/>
      <c r="EH9" s="525"/>
      <c r="EI9" s="525"/>
      <c r="EJ9" s="525"/>
      <c r="EK9" s="525"/>
      <c r="EL9" s="525"/>
      <c r="EM9" s="525"/>
      <c r="EN9" s="525"/>
      <c r="EO9" s="525"/>
      <c r="EP9" s="525"/>
      <c r="EQ9" s="525"/>
      <c r="ER9" s="525"/>
      <c r="ES9" s="525"/>
      <c r="ET9" s="525"/>
      <c r="EU9" s="525"/>
      <c r="EV9" s="525"/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5"/>
      <c r="FL9" s="525"/>
      <c r="FM9" s="525"/>
      <c r="FN9" s="525"/>
      <c r="FO9" s="525"/>
      <c r="FP9" s="525"/>
      <c r="FQ9" s="525"/>
      <c r="FR9" s="525"/>
      <c r="FS9" s="525"/>
      <c r="FT9" s="525"/>
      <c r="FU9" s="525"/>
      <c r="FV9" s="525"/>
      <c r="FW9" s="525"/>
      <c r="FX9" s="525"/>
      <c r="FY9" s="525"/>
      <c r="FZ9" s="525"/>
      <c r="GA9" s="525"/>
      <c r="GB9" s="525"/>
      <c r="GC9" s="525"/>
      <c r="GD9" s="525"/>
      <c r="GE9" s="525"/>
      <c r="GF9" s="525"/>
      <c r="GG9" s="525"/>
      <c r="GH9" s="525"/>
      <c r="GI9" s="525"/>
      <c r="GJ9" s="525"/>
      <c r="GK9" s="525"/>
      <c r="GL9" s="525"/>
      <c r="GM9" s="525"/>
      <c r="GN9" s="525"/>
      <c r="GO9" s="525"/>
      <c r="GP9" s="525"/>
      <c r="GQ9" s="525"/>
      <c r="GR9" s="525"/>
      <c r="GS9" s="525"/>
      <c r="GT9" s="525"/>
      <c r="GU9" s="525"/>
      <c r="GV9" s="525"/>
      <c r="GW9" s="525"/>
      <c r="GX9" s="525"/>
      <c r="GY9" s="525"/>
      <c r="GZ9" s="525"/>
      <c r="HA9" s="525"/>
      <c r="HB9" s="525"/>
      <c r="HC9" s="525"/>
      <c r="HD9" s="525"/>
      <c r="HE9" s="525"/>
      <c r="HF9" s="525"/>
      <c r="HG9" s="525"/>
      <c r="HH9" s="525"/>
      <c r="HI9" s="525"/>
      <c r="HJ9" s="525"/>
      <c r="HK9" s="525"/>
      <c r="HL9" s="525"/>
      <c r="HM9" s="525"/>
      <c r="HN9" s="525"/>
      <c r="HO9" s="525"/>
      <c r="HP9" s="525"/>
      <c r="HQ9" s="525"/>
      <c r="HR9" s="525"/>
      <c r="HS9" s="525"/>
      <c r="HT9" s="525"/>
      <c r="HU9" s="525"/>
      <c r="HV9" s="525"/>
      <c r="HW9" s="525"/>
      <c r="HX9" s="525"/>
      <c r="HY9" s="525"/>
      <c r="HZ9" s="525"/>
      <c r="IA9" s="525"/>
      <c r="IB9" s="525"/>
      <c r="IC9" s="525"/>
      <c r="ID9" s="525"/>
      <c r="IE9" s="525"/>
      <c r="IF9" s="525"/>
      <c r="IG9" s="525"/>
      <c r="IH9" s="525"/>
      <c r="II9" s="525"/>
      <c r="IJ9" s="525"/>
      <c r="IK9" s="525"/>
      <c r="IL9" s="525"/>
      <c r="IM9" s="525"/>
      <c r="IN9" s="525"/>
      <c r="IO9" s="525"/>
      <c r="IP9" s="525"/>
      <c r="IQ9" s="525"/>
      <c r="IR9" s="525"/>
    </row>
    <row r="10" spans="1:252" s="526" customFormat="1" ht="24.9" customHeight="1" x14ac:dyDescent="0.4">
      <c r="A10" s="459">
        <v>2</v>
      </c>
      <c r="B10" s="460" t="s">
        <v>231</v>
      </c>
      <c r="C10" s="456">
        <f>C57</f>
        <v>17</v>
      </c>
      <c r="D10" s="456">
        <f t="shared" ref="D10:V10" si="1">D57</f>
        <v>500</v>
      </c>
      <c r="E10" s="456">
        <f t="shared" si="1"/>
        <v>0</v>
      </c>
      <c r="F10" s="456">
        <f t="shared" si="1"/>
        <v>0</v>
      </c>
      <c r="G10" s="456">
        <f t="shared" si="1"/>
        <v>22</v>
      </c>
      <c r="H10" s="456">
        <f t="shared" si="1"/>
        <v>2600</v>
      </c>
      <c r="I10" s="456">
        <f t="shared" si="1"/>
        <v>0</v>
      </c>
      <c r="J10" s="456">
        <f t="shared" si="1"/>
        <v>0</v>
      </c>
      <c r="K10" s="456">
        <f t="shared" si="1"/>
        <v>0</v>
      </c>
      <c r="L10" s="456">
        <f t="shared" si="1"/>
        <v>0</v>
      </c>
      <c r="M10" s="456">
        <f t="shared" si="1"/>
        <v>0</v>
      </c>
      <c r="N10" s="456">
        <f t="shared" si="1"/>
        <v>0</v>
      </c>
      <c r="O10" s="456">
        <f t="shared" si="1"/>
        <v>12</v>
      </c>
      <c r="P10" s="456">
        <f t="shared" si="1"/>
        <v>28100</v>
      </c>
      <c r="Q10" s="456">
        <f t="shared" si="1"/>
        <v>0</v>
      </c>
      <c r="R10" s="456">
        <f t="shared" si="1"/>
        <v>0</v>
      </c>
      <c r="S10" s="456">
        <f t="shared" si="1"/>
        <v>6</v>
      </c>
      <c r="T10" s="456">
        <f t="shared" si="1"/>
        <v>10500</v>
      </c>
      <c r="U10" s="456">
        <f t="shared" si="1"/>
        <v>0</v>
      </c>
      <c r="V10" s="456">
        <f t="shared" si="1"/>
        <v>0</v>
      </c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  <c r="BC10" s="525"/>
      <c r="BD10" s="525"/>
      <c r="BE10" s="525"/>
      <c r="BF10" s="525"/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5"/>
      <c r="BT10" s="525"/>
      <c r="BU10" s="525"/>
      <c r="BV10" s="525"/>
      <c r="BW10" s="525"/>
      <c r="BX10" s="525"/>
      <c r="BY10" s="525"/>
      <c r="BZ10" s="525"/>
      <c r="CA10" s="525"/>
      <c r="CB10" s="525"/>
      <c r="CC10" s="525"/>
      <c r="CD10" s="525"/>
      <c r="CE10" s="525"/>
      <c r="CF10" s="525"/>
      <c r="CG10" s="525"/>
      <c r="CH10" s="525"/>
      <c r="CI10" s="525"/>
      <c r="CJ10" s="525"/>
      <c r="CK10" s="525"/>
      <c r="CL10" s="525"/>
      <c r="CM10" s="525"/>
      <c r="CN10" s="525"/>
      <c r="CO10" s="525"/>
      <c r="CP10" s="525"/>
      <c r="CQ10" s="525"/>
      <c r="CR10" s="525"/>
      <c r="CS10" s="525"/>
      <c r="CT10" s="525"/>
      <c r="CU10" s="525"/>
      <c r="CV10" s="525"/>
      <c r="CW10" s="525"/>
      <c r="CX10" s="525"/>
      <c r="CY10" s="525"/>
      <c r="CZ10" s="525"/>
      <c r="DA10" s="525"/>
      <c r="DB10" s="525"/>
      <c r="DC10" s="525"/>
      <c r="DD10" s="525"/>
      <c r="DE10" s="525"/>
      <c r="DF10" s="525"/>
      <c r="DG10" s="525"/>
      <c r="DH10" s="525"/>
      <c r="DI10" s="525"/>
      <c r="DJ10" s="525"/>
      <c r="DK10" s="525"/>
      <c r="DL10" s="525"/>
      <c r="DM10" s="525"/>
      <c r="DN10" s="525"/>
      <c r="DO10" s="525"/>
      <c r="DP10" s="525"/>
      <c r="DQ10" s="525"/>
      <c r="DR10" s="525"/>
      <c r="DS10" s="525"/>
      <c r="DT10" s="525"/>
      <c r="DU10" s="525"/>
      <c r="DV10" s="525"/>
      <c r="DW10" s="525"/>
      <c r="DX10" s="525"/>
      <c r="DY10" s="525"/>
      <c r="DZ10" s="525"/>
      <c r="EA10" s="525"/>
      <c r="EB10" s="525"/>
      <c r="EC10" s="525"/>
      <c r="ED10" s="525"/>
      <c r="EE10" s="525"/>
      <c r="EF10" s="525"/>
      <c r="EG10" s="525"/>
      <c r="EH10" s="525"/>
      <c r="EI10" s="525"/>
      <c r="EJ10" s="525"/>
      <c r="EK10" s="525"/>
      <c r="EL10" s="525"/>
      <c r="EM10" s="525"/>
      <c r="EN10" s="525"/>
      <c r="EO10" s="525"/>
      <c r="EP10" s="525"/>
      <c r="EQ10" s="525"/>
      <c r="ER10" s="525"/>
      <c r="ES10" s="525"/>
      <c r="ET10" s="525"/>
      <c r="EU10" s="525"/>
      <c r="EV10" s="525"/>
      <c r="EW10" s="525"/>
      <c r="EX10" s="525"/>
      <c r="EY10" s="525"/>
      <c r="EZ10" s="525"/>
      <c r="FA10" s="525"/>
      <c r="FB10" s="525"/>
      <c r="FC10" s="525"/>
      <c r="FD10" s="525"/>
      <c r="FE10" s="525"/>
      <c r="FF10" s="525"/>
      <c r="FG10" s="525"/>
      <c r="FH10" s="525"/>
      <c r="FI10" s="525"/>
      <c r="FJ10" s="525"/>
      <c r="FK10" s="525"/>
      <c r="FL10" s="525"/>
      <c r="FM10" s="525"/>
      <c r="FN10" s="525"/>
      <c r="FO10" s="525"/>
      <c r="FP10" s="525"/>
      <c r="FQ10" s="525"/>
      <c r="FR10" s="525"/>
      <c r="FS10" s="525"/>
      <c r="FT10" s="525"/>
      <c r="FU10" s="525"/>
      <c r="FV10" s="525"/>
      <c r="FW10" s="525"/>
      <c r="FX10" s="525"/>
      <c r="FY10" s="525"/>
      <c r="FZ10" s="525"/>
      <c r="GA10" s="525"/>
      <c r="GB10" s="525"/>
      <c r="GC10" s="525"/>
      <c r="GD10" s="525"/>
      <c r="GE10" s="525"/>
      <c r="GF10" s="525"/>
      <c r="GG10" s="525"/>
      <c r="GH10" s="525"/>
      <c r="GI10" s="525"/>
      <c r="GJ10" s="525"/>
      <c r="GK10" s="525"/>
      <c r="GL10" s="525"/>
      <c r="GM10" s="525"/>
      <c r="GN10" s="525"/>
      <c r="GO10" s="525"/>
      <c r="GP10" s="525"/>
      <c r="GQ10" s="525"/>
      <c r="GR10" s="525"/>
      <c r="GS10" s="525"/>
      <c r="GT10" s="525"/>
      <c r="GU10" s="525"/>
      <c r="GV10" s="525"/>
      <c r="GW10" s="525"/>
      <c r="GX10" s="525"/>
      <c r="GY10" s="525"/>
      <c r="GZ10" s="525"/>
      <c r="HA10" s="525"/>
      <c r="HB10" s="525"/>
      <c r="HC10" s="525"/>
      <c r="HD10" s="525"/>
      <c r="HE10" s="525"/>
      <c r="HF10" s="525"/>
      <c r="HG10" s="525"/>
      <c r="HH10" s="525"/>
      <c r="HI10" s="525"/>
      <c r="HJ10" s="525"/>
      <c r="HK10" s="525"/>
      <c r="HL10" s="525"/>
      <c r="HM10" s="525"/>
      <c r="HN10" s="525"/>
      <c r="HO10" s="525"/>
      <c r="HP10" s="525"/>
      <c r="HQ10" s="525"/>
      <c r="HR10" s="525"/>
      <c r="HS10" s="525"/>
      <c r="HT10" s="525"/>
      <c r="HU10" s="525"/>
      <c r="HV10" s="525"/>
      <c r="HW10" s="525"/>
      <c r="HX10" s="525"/>
      <c r="HY10" s="525"/>
      <c r="HZ10" s="525"/>
      <c r="IA10" s="525"/>
      <c r="IB10" s="525"/>
      <c r="IC10" s="525"/>
      <c r="ID10" s="525"/>
      <c r="IE10" s="525"/>
      <c r="IF10" s="525"/>
      <c r="IG10" s="525"/>
      <c r="IH10" s="525"/>
      <c r="II10" s="525"/>
      <c r="IJ10" s="525"/>
      <c r="IK10" s="525"/>
      <c r="IL10" s="525"/>
      <c r="IM10" s="525"/>
      <c r="IN10" s="525"/>
      <c r="IO10" s="525"/>
      <c r="IP10" s="525"/>
      <c r="IQ10" s="525"/>
      <c r="IR10" s="525"/>
    </row>
    <row r="11" spans="1:252" s="526" customFormat="1" ht="24.9" customHeight="1" x14ac:dyDescent="0.4">
      <c r="A11" s="459">
        <v>3</v>
      </c>
      <c r="B11" s="460" t="s">
        <v>257</v>
      </c>
      <c r="C11" s="456">
        <f>C58</f>
        <v>17</v>
      </c>
      <c r="D11" s="456">
        <f t="shared" ref="D11:V11" si="2">D58</f>
        <v>500</v>
      </c>
      <c r="E11" s="456">
        <f t="shared" si="2"/>
        <v>0</v>
      </c>
      <c r="F11" s="456">
        <f t="shared" si="2"/>
        <v>0</v>
      </c>
      <c r="G11" s="456">
        <f t="shared" si="2"/>
        <v>33</v>
      </c>
      <c r="H11" s="456">
        <f t="shared" si="2"/>
        <v>5200</v>
      </c>
      <c r="I11" s="456">
        <f t="shared" si="2"/>
        <v>0</v>
      </c>
      <c r="J11" s="456">
        <f t="shared" si="2"/>
        <v>0</v>
      </c>
      <c r="K11" s="456">
        <f t="shared" si="2"/>
        <v>0</v>
      </c>
      <c r="L11" s="456">
        <f t="shared" si="2"/>
        <v>0</v>
      </c>
      <c r="M11" s="456">
        <f t="shared" si="2"/>
        <v>0</v>
      </c>
      <c r="N11" s="456">
        <f t="shared" si="2"/>
        <v>0</v>
      </c>
      <c r="O11" s="456">
        <f t="shared" si="2"/>
        <v>12</v>
      </c>
      <c r="P11" s="456">
        <f t="shared" si="2"/>
        <v>28100</v>
      </c>
      <c r="Q11" s="456">
        <f t="shared" si="2"/>
        <v>0</v>
      </c>
      <c r="R11" s="456">
        <f t="shared" si="2"/>
        <v>0</v>
      </c>
      <c r="S11" s="456">
        <f t="shared" si="2"/>
        <v>6</v>
      </c>
      <c r="T11" s="456">
        <f t="shared" si="2"/>
        <v>10500</v>
      </c>
      <c r="U11" s="456">
        <f t="shared" si="2"/>
        <v>3</v>
      </c>
      <c r="V11" s="456">
        <f t="shared" si="2"/>
        <v>3700</v>
      </c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DX11" s="525"/>
      <c r="DY11" s="525"/>
      <c r="DZ11" s="525"/>
      <c r="EA11" s="525"/>
      <c r="EB11" s="525"/>
      <c r="EC11" s="525"/>
      <c r="ED11" s="525"/>
      <c r="EE11" s="525"/>
      <c r="EF11" s="525"/>
      <c r="EG11" s="525"/>
      <c r="EH11" s="525"/>
      <c r="EI11" s="525"/>
      <c r="EJ11" s="525"/>
      <c r="EK11" s="525"/>
      <c r="EL11" s="525"/>
      <c r="EM11" s="525"/>
      <c r="EN11" s="525"/>
      <c r="EO11" s="525"/>
      <c r="EP11" s="525"/>
      <c r="EQ11" s="525"/>
      <c r="ER11" s="525"/>
      <c r="ES11" s="525"/>
      <c r="ET11" s="525"/>
      <c r="EU11" s="525"/>
      <c r="EV11" s="525"/>
      <c r="EW11" s="525"/>
      <c r="EX11" s="525"/>
      <c r="EY11" s="525"/>
      <c r="EZ11" s="525"/>
      <c r="FA11" s="525"/>
      <c r="FB11" s="525"/>
      <c r="FC11" s="525"/>
      <c r="FD11" s="525"/>
      <c r="FE11" s="525"/>
      <c r="FF11" s="525"/>
      <c r="FG11" s="525"/>
      <c r="FH11" s="525"/>
      <c r="FI11" s="525"/>
      <c r="FJ11" s="525"/>
      <c r="FK11" s="525"/>
      <c r="FL11" s="525"/>
      <c r="FM11" s="525"/>
      <c r="FN11" s="525"/>
      <c r="FO11" s="525"/>
      <c r="FP11" s="525"/>
      <c r="FQ11" s="525"/>
      <c r="FR11" s="525"/>
      <c r="FS11" s="525"/>
      <c r="FT11" s="525"/>
      <c r="FU11" s="525"/>
      <c r="FV11" s="525"/>
      <c r="FW11" s="525"/>
      <c r="FX11" s="525"/>
      <c r="FY11" s="525"/>
      <c r="FZ11" s="525"/>
      <c r="GA11" s="525"/>
      <c r="GB11" s="525"/>
      <c r="GC11" s="525"/>
      <c r="GD11" s="525"/>
      <c r="GE11" s="525"/>
      <c r="GF11" s="525"/>
      <c r="GG11" s="525"/>
      <c r="GH11" s="525"/>
      <c r="GI11" s="525"/>
      <c r="GJ11" s="525"/>
      <c r="GK11" s="525"/>
      <c r="GL11" s="525"/>
      <c r="GM11" s="525"/>
      <c r="GN11" s="525"/>
      <c r="GO11" s="525"/>
      <c r="GP11" s="525"/>
      <c r="GQ11" s="525"/>
      <c r="GR11" s="525"/>
      <c r="GS11" s="525"/>
      <c r="GT11" s="525"/>
      <c r="GU11" s="525"/>
      <c r="GV11" s="525"/>
      <c r="GW11" s="525"/>
      <c r="GX11" s="525"/>
      <c r="GY11" s="525"/>
      <c r="GZ11" s="525"/>
      <c r="HA11" s="525"/>
      <c r="HB11" s="525"/>
      <c r="HC11" s="525"/>
      <c r="HD11" s="525"/>
      <c r="HE11" s="525"/>
      <c r="HF11" s="525"/>
      <c r="HG11" s="525"/>
      <c r="HH11" s="525"/>
      <c r="HI11" s="525"/>
      <c r="HJ11" s="525"/>
      <c r="HK11" s="525"/>
      <c r="HL11" s="525"/>
      <c r="HM11" s="525"/>
      <c r="HN11" s="525"/>
      <c r="HO11" s="525"/>
      <c r="HP11" s="525"/>
      <c r="HQ11" s="525"/>
      <c r="HR11" s="525"/>
      <c r="HS11" s="525"/>
      <c r="HT11" s="525"/>
      <c r="HU11" s="525"/>
      <c r="HV11" s="525"/>
      <c r="HW11" s="525"/>
      <c r="HX11" s="525"/>
      <c r="HY11" s="525"/>
      <c r="HZ11" s="525"/>
      <c r="IA11" s="525"/>
      <c r="IB11" s="525"/>
      <c r="IC11" s="525"/>
      <c r="ID11" s="525"/>
      <c r="IE11" s="525"/>
      <c r="IF11" s="525"/>
      <c r="IG11" s="525"/>
      <c r="IH11" s="525"/>
      <c r="II11" s="525"/>
      <c r="IJ11" s="525"/>
      <c r="IK11" s="525"/>
      <c r="IL11" s="525"/>
      <c r="IM11" s="525"/>
      <c r="IN11" s="525"/>
      <c r="IO11" s="525"/>
      <c r="IP11" s="525"/>
      <c r="IQ11" s="525"/>
      <c r="IR11" s="525"/>
    </row>
    <row r="12" spans="1:252" s="526" customFormat="1" ht="24.9" customHeight="1" x14ac:dyDescent="0.4">
      <c r="A12" s="459">
        <v>4</v>
      </c>
      <c r="B12" s="460" t="s">
        <v>233</v>
      </c>
      <c r="C12" s="456">
        <f>C64</f>
        <v>17</v>
      </c>
      <c r="D12" s="456">
        <f t="shared" ref="D12:V12" si="3">D64</f>
        <v>500</v>
      </c>
      <c r="E12" s="456">
        <f t="shared" si="3"/>
        <v>0</v>
      </c>
      <c r="F12" s="456">
        <f t="shared" si="3"/>
        <v>0</v>
      </c>
      <c r="G12" s="456">
        <f t="shared" si="3"/>
        <v>22</v>
      </c>
      <c r="H12" s="456">
        <f t="shared" si="3"/>
        <v>2600</v>
      </c>
      <c r="I12" s="456">
        <f t="shared" si="3"/>
        <v>17</v>
      </c>
      <c r="J12" s="456">
        <f t="shared" si="3"/>
        <v>1341</v>
      </c>
      <c r="K12" s="456">
        <f t="shared" si="3"/>
        <v>0</v>
      </c>
      <c r="L12" s="456">
        <f t="shared" si="3"/>
        <v>0</v>
      </c>
      <c r="M12" s="456">
        <f t="shared" si="3"/>
        <v>0</v>
      </c>
      <c r="N12" s="456">
        <f t="shared" si="3"/>
        <v>0</v>
      </c>
      <c r="O12" s="456">
        <f t="shared" si="3"/>
        <v>12</v>
      </c>
      <c r="P12" s="456">
        <f t="shared" si="3"/>
        <v>28300</v>
      </c>
      <c r="Q12" s="456">
        <f t="shared" si="3"/>
        <v>2</v>
      </c>
      <c r="R12" s="456">
        <f>R64</f>
        <v>2250</v>
      </c>
      <c r="S12" s="456">
        <f t="shared" si="3"/>
        <v>6</v>
      </c>
      <c r="T12" s="456">
        <f t="shared" si="3"/>
        <v>10500</v>
      </c>
      <c r="U12" s="456">
        <f t="shared" si="3"/>
        <v>4</v>
      </c>
      <c r="V12" s="456">
        <f t="shared" si="3"/>
        <v>4500</v>
      </c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/>
      <c r="BA12" s="525"/>
      <c r="BB12" s="525"/>
      <c r="BC12" s="525"/>
      <c r="BD12" s="525"/>
      <c r="BE12" s="525"/>
      <c r="BF12" s="525"/>
      <c r="BG12" s="525"/>
      <c r="BH12" s="525"/>
      <c r="BI12" s="525"/>
      <c r="BJ12" s="525"/>
      <c r="BK12" s="525"/>
      <c r="BL12" s="525"/>
      <c r="BM12" s="525"/>
      <c r="BN12" s="525"/>
      <c r="BO12" s="525"/>
      <c r="BP12" s="525"/>
      <c r="BQ12" s="525"/>
      <c r="BR12" s="525"/>
      <c r="BS12" s="525"/>
      <c r="BT12" s="525"/>
      <c r="BU12" s="525"/>
      <c r="BV12" s="525"/>
      <c r="BW12" s="525"/>
      <c r="BX12" s="525"/>
      <c r="BY12" s="525"/>
      <c r="BZ12" s="525"/>
      <c r="CA12" s="525"/>
      <c r="CB12" s="525"/>
      <c r="CC12" s="525"/>
      <c r="CD12" s="525"/>
      <c r="CE12" s="525"/>
      <c r="CF12" s="525"/>
      <c r="CG12" s="525"/>
      <c r="CH12" s="525"/>
      <c r="CI12" s="525"/>
      <c r="CJ12" s="525"/>
      <c r="CK12" s="525"/>
      <c r="CL12" s="525"/>
      <c r="CM12" s="525"/>
      <c r="CN12" s="525"/>
      <c r="CO12" s="525"/>
      <c r="CP12" s="525"/>
      <c r="CQ12" s="525"/>
      <c r="CR12" s="525"/>
      <c r="CS12" s="525"/>
      <c r="CT12" s="525"/>
      <c r="CU12" s="525"/>
      <c r="CV12" s="525"/>
      <c r="CW12" s="525"/>
      <c r="CX12" s="525"/>
      <c r="CY12" s="525"/>
      <c r="CZ12" s="525"/>
      <c r="DA12" s="525"/>
      <c r="DB12" s="525"/>
      <c r="DC12" s="525"/>
      <c r="DD12" s="525"/>
      <c r="DE12" s="525"/>
      <c r="DF12" s="525"/>
      <c r="DG12" s="525"/>
      <c r="DH12" s="525"/>
      <c r="DI12" s="525"/>
      <c r="DJ12" s="525"/>
      <c r="DK12" s="525"/>
      <c r="DL12" s="525"/>
      <c r="DM12" s="525"/>
      <c r="DN12" s="525"/>
      <c r="DO12" s="525"/>
      <c r="DP12" s="525"/>
      <c r="DQ12" s="525"/>
      <c r="DR12" s="525"/>
      <c r="DS12" s="525"/>
      <c r="DT12" s="525"/>
      <c r="DU12" s="525"/>
      <c r="DV12" s="525"/>
      <c r="DW12" s="525"/>
      <c r="DX12" s="525"/>
      <c r="DY12" s="525"/>
      <c r="DZ12" s="525"/>
      <c r="EA12" s="525"/>
      <c r="EB12" s="525"/>
      <c r="EC12" s="525"/>
      <c r="ED12" s="525"/>
      <c r="EE12" s="525"/>
      <c r="EF12" s="525"/>
      <c r="EG12" s="525"/>
      <c r="EH12" s="525"/>
      <c r="EI12" s="525"/>
      <c r="EJ12" s="525"/>
      <c r="EK12" s="525"/>
      <c r="EL12" s="525"/>
      <c r="EM12" s="525"/>
      <c r="EN12" s="525"/>
      <c r="EO12" s="525"/>
      <c r="EP12" s="525"/>
      <c r="EQ12" s="525"/>
      <c r="ER12" s="525"/>
      <c r="ES12" s="525"/>
      <c r="ET12" s="525"/>
      <c r="EU12" s="525"/>
      <c r="EV12" s="525"/>
      <c r="EW12" s="525"/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525"/>
      <c r="FI12" s="525"/>
      <c r="FJ12" s="525"/>
      <c r="FK12" s="525"/>
      <c r="FL12" s="525"/>
      <c r="FM12" s="525"/>
      <c r="FN12" s="525"/>
      <c r="FO12" s="525"/>
      <c r="FP12" s="525"/>
      <c r="FQ12" s="525"/>
      <c r="FR12" s="525"/>
      <c r="FS12" s="525"/>
      <c r="FT12" s="525"/>
      <c r="FU12" s="525"/>
      <c r="FV12" s="525"/>
      <c r="FW12" s="525"/>
      <c r="FX12" s="525"/>
      <c r="FY12" s="525"/>
      <c r="FZ12" s="525"/>
      <c r="GA12" s="525"/>
      <c r="GB12" s="525"/>
      <c r="GC12" s="525"/>
      <c r="GD12" s="525"/>
      <c r="GE12" s="525"/>
      <c r="GF12" s="525"/>
      <c r="GG12" s="525"/>
      <c r="GH12" s="525"/>
      <c r="GI12" s="525"/>
      <c r="GJ12" s="525"/>
      <c r="GK12" s="525"/>
      <c r="GL12" s="525"/>
      <c r="GM12" s="525"/>
      <c r="GN12" s="525"/>
      <c r="GO12" s="525"/>
      <c r="GP12" s="525"/>
      <c r="GQ12" s="525"/>
      <c r="GR12" s="525"/>
      <c r="GS12" s="525"/>
      <c r="GT12" s="525"/>
      <c r="GU12" s="525"/>
      <c r="GV12" s="525"/>
      <c r="GW12" s="525"/>
      <c r="GX12" s="525"/>
      <c r="GY12" s="525"/>
      <c r="GZ12" s="525"/>
      <c r="HA12" s="525"/>
      <c r="HB12" s="525"/>
      <c r="HC12" s="525"/>
      <c r="HD12" s="525"/>
      <c r="HE12" s="525"/>
      <c r="HF12" s="525"/>
      <c r="HG12" s="525"/>
      <c r="HH12" s="525"/>
      <c r="HI12" s="525"/>
      <c r="HJ12" s="525"/>
      <c r="HK12" s="525"/>
      <c r="HL12" s="525"/>
      <c r="HM12" s="525"/>
      <c r="HN12" s="525"/>
      <c r="HO12" s="525"/>
      <c r="HP12" s="525"/>
      <c r="HQ12" s="525"/>
      <c r="HR12" s="525"/>
      <c r="HS12" s="525"/>
      <c r="HT12" s="525"/>
      <c r="HU12" s="525"/>
      <c r="HV12" s="525"/>
      <c r="HW12" s="525"/>
      <c r="HX12" s="525"/>
      <c r="HY12" s="525"/>
      <c r="HZ12" s="525"/>
      <c r="IA12" s="525"/>
      <c r="IB12" s="525"/>
      <c r="IC12" s="525"/>
      <c r="ID12" s="525"/>
      <c r="IE12" s="525"/>
      <c r="IF12" s="525"/>
      <c r="IG12" s="525"/>
      <c r="IH12" s="525"/>
      <c r="II12" s="525"/>
      <c r="IJ12" s="525"/>
      <c r="IK12" s="525"/>
      <c r="IL12" s="525"/>
      <c r="IM12" s="525"/>
      <c r="IN12" s="525"/>
      <c r="IO12" s="525"/>
      <c r="IP12" s="525"/>
      <c r="IQ12" s="525"/>
      <c r="IR12" s="525"/>
    </row>
    <row r="13" spans="1:252" s="526" customFormat="1" ht="24.9" customHeight="1" x14ac:dyDescent="0.4">
      <c r="A13" s="459">
        <v>5</v>
      </c>
      <c r="B13" s="460" t="s">
        <v>234</v>
      </c>
      <c r="C13" s="456">
        <f>C65</f>
        <v>17</v>
      </c>
      <c r="D13" s="456">
        <f t="shared" ref="D13:V13" si="4">D65</f>
        <v>500</v>
      </c>
      <c r="E13" s="456">
        <f t="shared" si="4"/>
        <v>0</v>
      </c>
      <c r="F13" s="456">
        <f t="shared" si="4"/>
        <v>0</v>
      </c>
      <c r="G13" s="456">
        <f t="shared" si="4"/>
        <v>22</v>
      </c>
      <c r="H13" s="456">
        <f t="shared" si="4"/>
        <v>2600</v>
      </c>
      <c r="I13" s="456">
        <f t="shared" si="4"/>
        <v>0</v>
      </c>
      <c r="J13" s="456">
        <f t="shared" si="4"/>
        <v>0</v>
      </c>
      <c r="K13" s="456">
        <f t="shared" si="4"/>
        <v>0</v>
      </c>
      <c r="L13" s="456">
        <f t="shared" si="4"/>
        <v>0</v>
      </c>
      <c r="M13" s="456">
        <f t="shared" si="4"/>
        <v>0</v>
      </c>
      <c r="N13" s="456">
        <f t="shared" si="4"/>
        <v>0</v>
      </c>
      <c r="O13" s="456">
        <f t="shared" si="4"/>
        <v>12</v>
      </c>
      <c r="P13" s="456">
        <f t="shared" si="4"/>
        <v>28300</v>
      </c>
      <c r="Q13" s="456">
        <f t="shared" si="4"/>
        <v>1</v>
      </c>
      <c r="R13" s="456">
        <f t="shared" si="4"/>
        <v>7500</v>
      </c>
      <c r="S13" s="456">
        <f t="shared" si="4"/>
        <v>6</v>
      </c>
      <c r="T13" s="456">
        <f t="shared" si="4"/>
        <v>10500</v>
      </c>
      <c r="U13" s="456">
        <f t="shared" si="4"/>
        <v>0</v>
      </c>
      <c r="V13" s="456">
        <f t="shared" si="4"/>
        <v>0</v>
      </c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5"/>
      <c r="CV13" s="525"/>
      <c r="CW13" s="525"/>
      <c r="CX13" s="525"/>
      <c r="CY13" s="525"/>
      <c r="CZ13" s="525"/>
      <c r="DA13" s="525"/>
      <c r="DB13" s="525"/>
      <c r="DC13" s="525"/>
      <c r="DD13" s="525"/>
      <c r="DE13" s="525"/>
      <c r="DF13" s="525"/>
      <c r="DG13" s="525"/>
      <c r="DH13" s="525"/>
      <c r="DI13" s="525"/>
      <c r="DJ13" s="525"/>
      <c r="DK13" s="525"/>
      <c r="DL13" s="525"/>
      <c r="DM13" s="525"/>
      <c r="DN13" s="525"/>
      <c r="DO13" s="525"/>
      <c r="DP13" s="525"/>
      <c r="DQ13" s="525"/>
      <c r="DR13" s="525"/>
      <c r="DS13" s="525"/>
      <c r="DT13" s="525"/>
      <c r="DU13" s="525"/>
      <c r="DV13" s="525"/>
      <c r="DW13" s="525"/>
      <c r="DX13" s="525"/>
      <c r="DY13" s="525"/>
      <c r="DZ13" s="525"/>
      <c r="EA13" s="525"/>
      <c r="EB13" s="525"/>
      <c r="EC13" s="525"/>
      <c r="ED13" s="525"/>
      <c r="EE13" s="525"/>
      <c r="EF13" s="525"/>
      <c r="EG13" s="525"/>
      <c r="EH13" s="525"/>
      <c r="EI13" s="525"/>
      <c r="EJ13" s="525"/>
      <c r="EK13" s="525"/>
      <c r="EL13" s="525"/>
      <c r="EM13" s="525"/>
      <c r="EN13" s="525"/>
      <c r="EO13" s="525"/>
      <c r="EP13" s="525"/>
      <c r="EQ13" s="525"/>
      <c r="ER13" s="525"/>
      <c r="ES13" s="525"/>
      <c r="ET13" s="525"/>
      <c r="EU13" s="525"/>
      <c r="EV13" s="525"/>
      <c r="EW13" s="525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525"/>
      <c r="FI13" s="525"/>
      <c r="FJ13" s="525"/>
      <c r="FK13" s="525"/>
      <c r="FL13" s="525"/>
      <c r="FM13" s="525"/>
      <c r="FN13" s="525"/>
      <c r="FO13" s="525"/>
      <c r="FP13" s="525"/>
      <c r="FQ13" s="525"/>
      <c r="FR13" s="525"/>
      <c r="FS13" s="525"/>
      <c r="FT13" s="525"/>
      <c r="FU13" s="525"/>
      <c r="FV13" s="525"/>
      <c r="FW13" s="525"/>
      <c r="FX13" s="525"/>
      <c r="FY13" s="525"/>
      <c r="FZ13" s="525"/>
      <c r="GA13" s="525"/>
      <c r="GB13" s="525"/>
      <c r="GC13" s="525"/>
      <c r="GD13" s="525"/>
      <c r="GE13" s="525"/>
      <c r="GF13" s="525"/>
      <c r="GG13" s="525"/>
      <c r="GH13" s="525"/>
      <c r="GI13" s="525"/>
      <c r="GJ13" s="525"/>
      <c r="GK13" s="525"/>
      <c r="GL13" s="525"/>
      <c r="GM13" s="525"/>
      <c r="GN13" s="525"/>
      <c r="GO13" s="525"/>
      <c r="GP13" s="525"/>
      <c r="GQ13" s="525"/>
      <c r="GR13" s="525"/>
      <c r="GS13" s="525"/>
      <c r="GT13" s="525"/>
      <c r="GU13" s="525"/>
      <c r="GV13" s="525"/>
      <c r="GW13" s="525"/>
      <c r="GX13" s="525"/>
      <c r="GY13" s="525"/>
      <c r="GZ13" s="525"/>
      <c r="HA13" s="525"/>
      <c r="HB13" s="525"/>
      <c r="HC13" s="525"/>
      <c r="HD13" s="525"/>
      <c r="HE13" s="525"/>
      <c r="HF13" s="525"/>
      <c r="HG13" s="525"/>
      <c r="HH13" s="525"/>
      <c r="HI13" s="525"/>
      <c r="HJ13" s="525"/>
      <c r="HK13" s="525"/>
      <c r="HL13" s="525"/>
      <c r="HM13" s="525"/>
      <c r="HN13" s="525"/>
      <c r="HO13" s="525"/>
      <c r="HP13" s="525"/>
      <c r="HQ13" s="525"/>
      <c r="HR13" s="525"/>
      <c r="HS13" s="525"/>
      <c r="HT13" s="525"/>
      <c r="HU13" s="525"/>
      <c r="HV13" s="525"/>
      <c r="HW13" s="525"/>
      <c r="HX13" s="525"/>
      <c r="HY13" s="525"/>
      <c r="HZ13" s="525"/>
      <c r="IA13" s="525"/>
      <c r="IB13" s="525"/>
      <c r="IC13" s="525"/>
      <c r="ID13" s="525"/>
      <c r="IE13" s="525"/>
      <c r="IF13" s="525"/>
      <c r="IG13" s="525"/>
      <c r="IH13" s="525"/>
      <c r="II13" s="525"/>
      <c r="IJ13" s="525"/>
      <c r="IK13" s="525"/>
      <c r="IL13" s="525"/>
      <c r="IM13" s="525"/>
      <c r="IN13" s="525"/>
      <c r="IO13" s="525"/>
      <c r="IP13" s="525"/>
      <c r="IQ13" s="525"/>
      <c r="IR13" s="525"/>
    </row>
    <row r="14" spans="1:252" s="526" customFormat="1" ht="24.9" customHeight="1" x14ac:dyDescent="0.4">
      <c r="A14" s="459">
        <v>6</v>
      </c>
      <c r="B14" s="460" t="s">
        <v>92</v>
      </c>
      <c r="C14" s="456">
        <f>SUM(C66:C68)</f>
        <v>183</v>
      </c>
      <c r="D14" s="456">
        <f t="shared" ref="D14:V14" si="5">SUM(D66:D68)</f>
        <v>5600</v>
      </c>
      <c r="E14" s="456">
        <f t="shared" si="5"/>
        <v>9</v>
      </c>
      <c r="F14" s="456">
        <f t="shared" si="5"/>
        <v>170</v>
      </c>
      <c r="G14" s="456">
        <f t="shared" si="5"/>
        <v>250</v>
      </c>
      <c r="H14" s="456">
        <f t="shared" si="5"/>
        <v>33250</v>
      </c>
      <c r="I14" s="456">
        <f t="shared" si="5"/>
        <v>12</v>
      </c>
      <c r="J14" s="456">
        <f t="shared" si="5"/>
        <v>1430</v>
      </c>
      <c r="K14" s="456">
        <f t="shared" si="5"/>
        <v>0</v>
      </c>
      <c r="L14" s="456">
        <f t="shared" si="5"/>
        <v>0</v>
      </c>
      <c r="M14" s="456">
        <f t="shared" si="5"/>
        <v>0</v>
      </c>
      <c r="N14" s="456">
        <f t="shared" si="5"/>
        <v>0</v>
      </c>
      <c r="O14" s="456">
        <f t="shared" si="5"/>
        <v>76</v>
      </c>
      <c r="P14" s="456">
        <f t="shared" si="5"/>
        <v>170600</v>
      </c>
      <c r="Q14" s="456">
        <f t="shared" si="5"/>
        <v>14</v>
      </c>
      <c r="R14" s="456">
        <f t="shared" si="5"/>
        <v>4685</v>
      </c>
      <c r="S14" s="456">
        <f t="shared" si="5"/>
        <v>37</v>
      </c>
      <c r="T14" s="456">
        <f t="shared" si="5"/>
        <v>68000</v>
      </c>
      <c r="U14" s="456">
        <f t="shared" si="5"/>
        <v>3</v>
      </c>
      <c r="V14" s="456">
        <f t="shared" si="5"/>
        <v>4235</v>
      </c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5"/>
      <c r="DB14" s="525"/>
      <c r="DC14" s="525"/>
      <c r="DD14" s="525"/>
      <c r="DE14" s="525"/>
      <c r="DF14" s="525"/>
      <c r="DG14" s="525"/>
      <c r="DH14" s="525"/>
      <c r="DI14" s="525"/>
      <c r="DJ14" s="525"/>
      <c r="DK14" s="525"/>
      <c r="DL14" s="525"/>
      <c r="DM14" s="525"/>
      <c r="DN14" s="525"/>
      <c r="DO14" s="525"/>
      <c r="DP14" s="525"/>
      <c r="DQ14" s="525"/>
      <c r="DR14" s="525"/>
      <c r="DS14" s="525"/>
      <c r="DT14" s="525"/>
      <c r="DU14" s="525"/>
      <c r="DV14" s="525"/>
      <c r="DW14" s="525"/>
      <c r="DX14" s="525"/>
      <c r="DY14" s="525"/>
      <c r="DZ14" s="525"/>
      <c r="EA14" s="525"/>
      <c r="EB14" s="525"/>
      <c r="EC14" s="525"/>
      <c r="ED14" s="525"/>
      <c r="EE14" s="525"/>
      <c r="EF14" s="525"/>
      <c r="EG14" s="525"/>
      <c r="EH14" s="525"/>
      <c r="EI14" s="525"/>
      <c r="EJ14" s="525"/>
      <c r="EK14" s="525"/>
      <c r="EL14" s="525"/>
      <c r="EM14" s="525"/>
      <c r="EN14" s="525"/>
      <c r="EO14" s="525"/>
      <c r="EP14" s="525"/>
      <c r="EQ14" s="525"/>
      <c r="ER14" s="525"/>
      <c r="ES14" s="525"/>
      <c r="ET14" s="525"/>
      <c r="EU14" s="525"/>
      <c r="EV14" s="525"/>
      <c r="EW14" s="525"/>
      <c r="EX14" s="525"/>
      <c r="EY14" s="525"/>
      <c r="EZ14" s="525"/>
      <c r="FA14" s="525"/>
      <c r="FB14" s="525"/>
      <c r="FC14" s="525"/>
      <c r="FD14" s="525"/>
      <c r="FE14" s="525"/>
      <c r="FF14" s="525"/>
      <c r="FG14" s="525"/>
      <c r="FH14" s="525"/>
      <c r="FI14" s="525"/>
      <c r="FJ14" s="525"/>
      <c r="FK14" s="525"/>
      <c r="FL14" s="525"/>
      <c r="FM14" s="525"/>
      <c r="FN14" s="525"/>
      <c r="FO14" s="525"/>
      <c r="FP14" s="525"/>
      <c r="FQ14" s="525"/>
      <c r="FR14" s="525"/>
      <c r="FS14" s="525"/>
      <c r="FT14" s="525"/>
      <c r="FU14" s="525"/>
      <c r="FV14" s="525"/>
      <c r="FW14" s="525"/>
      <c r="FX14" s="525"/>
      <c r="FY14" s="525"/>
      <c r="FZ14" s="525"/>
      <c r="GA14" s="525"/>
      <c r="GB14" s="525"/>
      <c r="GC14" s="525"/>
      <c r="GD14" s="525"/>
      <c r="GE14" s="525"/>
      <c r="GF14" s="525"/>
      <c r="GG14" s="525"/>
      <c r="GH14" s="525"/>
      <c r="GI14" s="525"/>
      <c r="GJ14" s="525"/>
      <c r="GK14" s="525"/>
      <c r="GL14" s="525"/>
      <c r="GM14" s="525"/>
      <c r="GN14" s="525"/>
      <c r="GO14" s="525"/>
      <c r="GP14" s="525"/>
      <c r="GQ14" s="525"/>
      <c r="GR14" s="525"/>
      <c r="GS14" s="525"/>
      <c r="GT14" s="525"/>
      <c r="GU14" s="525"/>
      <c r="GV14" s="525"/>
      <c r="GW14" s="525"/>
      <c r="GX14" s="525"/>
      <c r="GY14" s="525"/>
      <c r="GZ14" s="525"/>
      <c r="HA14" s="525"/>
      <c r="HB14" s="525"/>
      <c r="HC14" s="525"/>
      <c r="HD14" s="525"/>
      <c r="HE14" s="525"/>
      <c r="HF14" s="525"/>
      <c r="HG14" s="525"/>
      <c r="HH14" s="525"/>
      <c r="HI14" s="525"/>
      <c r="HJ14" s="525"/>
      <c r="HK14" s="525"/>
      <c r="HL14" s="525"/>
      <c r="HM14" s="525"/>
      <c r="HN14" s="525"/>
      <c r="HO14" s="525"/>
      <c r="HP14" s="525"/>
      <c r="HQ14" s="525"/>
      <c r="HR14" s="525"/>
      <c r="HS14" s="525"/>
      <c r="HT14" s="525"/>
      <c r="HU14" s="525"/>
      <c r="HV14" s="525"/>
      <c r="HW14" s="525"/>
      <c r="HX14" s="525"/>
      <c r="HY14" s="525"/>
      <c r="HZ14" s="525"/>
      <c r="IA14" s="525"/>
      <c r="IB14" s="525"/>
      <c r="IC14" s="525"/>
      <c r="ID14" s="525"/>
      <c r="IE14" s="525"/>
      <c r="IF14" s="525"/>
      <c r="IG14" s="525"/>
      <c r="IH14" s="525"/>
      <c r="II14" s="525"/>
      <c r="IJ14" s="525"/>
      <c r="IK14" s="525"/>
      <c r="IL14" s="525"/>
      <c r="IM14" s="525"/>
      <c r="IN14" s="525"/>
      <c r="IO14" s="525"/>
      <c r="IP14" s="525"/>
      <c r="IQ14" s="525"/>
      <c r="IR14" s="525"/>
    </row>
    <row r="15" spans="1:252" s="526" customFormat="1" ht="24.9" customHeight="1" x14ac:dyDescent="0.4">
      <c r="A15" s="459">
        <v>7</v>
      </c>
      <c r="B15" s="460" t="s">
        <v>258</v>
      </c>
      <c r="C15" s="456">
        <f>C69</f>
        <v>17</v>
      </c>
      <c r="D15" s="456">
        <f t="shared" ref="D15:V15" si="6">D69</f>
        <v>500</v>
      </c>
      <c r="E15" s="456">
        <f t="shared" si="6"/>
        <v>0</v>
      </c>
      <c r="F15" s="456">
        <f t="shared" si="6"/>
        <v>0</v>
      </c>
      <c r="G15" s="456">
        <f t="shared" si="6"/>
        <v>23</v>
      </c>
      <c r="H15" s="456">
        <f t="shared" si="6"/>
        <v>3100</v>
      </c>
      <c r="I15" s="456">
        <f t="shared" si="6"/>
        <v>0</v>
      </c>
      <c r="J15" s="456">
        <f t="shared" si="6"/>
        <v>0</v>
      </c>
      <c r="K15" s="456">
        <f t="shared" si="6"/>
        <v>0</v>
      </c>
      <c r="L15" s="456">
        <f t="shared" si="6"/>
        <v>0</v>
      </c>
      <c r="M15" s="456">
        <f t="shared" si="6"/>
        <v>0</v>
      </c>
      <c r="N15" s="456">
        <f t="shared" si="6"/>
        <v>0</v>
      </c>
      <c r="O15" s="456">
        <f t="shared" si="6"/>
        <v>12</v>
      </c>
      <c r="P15" s="456">
        <f t="shared" si="6"/>
        <v>28100</v>
      </c>
      <c r="Q15" s="456">
        <f t="shared" si="6"/>
        <v>2</v>
      </c>
      <c r="R15" s="456">
        <f t="shared" si="6"/>
        <v>500</v>
      </c>
      <c r="S15" s="456">
        <f t="shared" si="6"/>
        <v>6</v>
      </c>
      <c r="T15" s="456">
        <f t="shared" si="6"/>
        <v>10500</v>
      </c>
      <c r="U15" s="456">
        <f t="shared" si="6"/>
        <v>2</v>
      </c>
      <c r="V15" s="456">
        <f t="shared" si="6"/>
        <v>2577</v>
      </c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/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5"/>
      <c r="DN15" s="525"/>
      <c r="DO15" s="525"/>
      <c r="DP15" s="525"/>
      <c r="DQ15" s="525"/>
      <c r="DR15" s="525"/>
      <c r="DS15" s="525"/>
      <c r="DT15" s="525"/>
      <c r="DU15" s="525"/>
      <c r="DV15" s="525"/>
      <c r="DW15" s="525"/>
      <c r="DX15" s="525"/>
      <c r="DY15" s="525"/>
      <c r="DZ15" s="525"/>
      <c r="EA15" s="525"/>
      <c r="EB15" s="525"/>
      <c r="EC15" s="525"/>
      <c r="ED15" s="525"/>
      <c r="EE15" s="525"/>
      <c r="EF15" s="525"/>
      <c r="EG15" s="525"/>
      <c r="EH15" s="525"/>
      <c r="EI15" s="525"/>
      <c r="EJ15" s="525"/>
      <c r="EK15" s="525"/>
      <c r="EL15" s="525"/>
      <c r="EM15" s="525"/>
      <c r="EN15" s="525"/>
      <c r="EO15" s="525"/>
      <c r="EP15" s="525"/>
      <c r="EQ15" s="525"/>
      <c r="ER15" s="525"/>
      <c r="ES15" s="525"/>
      <c r="ET15" s="525"/>
      <c r="EU15" s="525"/>
      <c r="EV15" s="525"/>
      <c r="EW15" s="525"/>
      <c r="EX15" s="525"/>
      <c r="EY15" s="525"/>
      <c r="EZ15" s="525"/>
      <c r="FA15" s="525"/>
      <c r="FB15" s="525"/>
      <c r="FC15" s="525"/>
      <c r="FD15" s="525"/>
      <c r="FE15" s="525"/>
      <c r="FF15" s="525"/>
      <c r="FG15" s="525"/>
      <c r="FH15" s="525"/>
      <c r="FI15" s="525"/>
      <c r="FJ15" s="525"/>
      <c r="FK15" s="525"/>
      <c r="FL15" s="525"/>
      <c r="FM15" s="525"/>
      <c r="FN15" s="525"/>
      <c r="FO15" s="525"/>
      <c r="FP15" s="525"/>
      <c r="FQ15" s="525"/>
      <c r="FR15" s="525"/>
      <c r="FS15" s="525"/>
      <c r="FT15" s="525"/>
      <c r="FU15" s="525"/>
      <c r="FV15" s="525"/>
      <c r="FW15" s="525"/>
      <c r="FX15" s="525"/>
      <c r="FY15" s="525"/>
      <c r="FZ15" s="525"/>
      <c r="GA15" s="525"/>
      <c r="GB15" s="525"/>
      <c r="GC15" s="525"/>
      <c r="GD15" s="525"/>
      <c r="GE15" s="525"/>
      <c r="GF15" s="525"/>
      <c r="GG15" s="525"/>
      <c r="GH15" s="525"/>
      <c r="GI15" s="525"/>
      <c r="GJ15" s="525"/>
      <c r="GK15" s="525"/>
      <c r="GL15" s="525"/>
      <c r="GM15" s="525"/>
      <c r="GN15" s="525"/>
      <c r="GO15" s="525"/>
      <c r="GP15" s="525"/>
      <c r="GQ15" s="525"/>
      <c r="GR15" s="525"/>
      <c r="GS15" s="525"/>
      <c r="GT15" s="525"/>
      <c r="GU15" s="525"/>
      <c r="GV15" s="525"/>
      <c r="GW15" s="525"/>
      <c r="GX15" s="525"/>
      <c r="GY15" s="525"/>
      <c r="GZ15" s="525"/>
      <c r="HA15" s="525"/>
      <c r="HB15" s="525"/>
      <c r="HC15" s="525"/>
      <c r="HD15" s="525"/>
      <c r="HE15" s="525"/>
      <c r="HF15" s="525"/>
      <c r="HG15" s="525"/>
      <c r="HH15" s="525"/>
      <c r="HI15" s="525"/>
      <c r="HJ15" s="525"/>
      <c r="HK15" s="525"/>
      <c r="HL15" s="525"/>
      <c r="HM15" s="525"/>
      <c r="HN15" s="525"/>
      <c r="HO15" s="525"/>
      <c r="HP15" s="525"/>
      <c r="HQ15" s="525"/>
      <c r="HR15" s="525"/>
      <c r="HS15" s="525"/>
      <c r="HT15" s="525"/>
      <c r="HU15" s="525"/>
      <c r="HV15" s="525"/>
      <c r="HW15" s="525"/>
      <c r="HX15" s="525"/>
      <c r="HY15" s="525"/>
      <c r="HZ15" s="525"/>
      <c r="IA15" s="525"/>
      <c r="IB15" s="525"/>
      <c r="IC15" s="525"/>
      <c r="ID15" s="525"/>
      <c r="IE15" s="525"/>
      <c r="IF15" s="525"/>
      <c r="IG15" s="525"/>
      <c r="IH15" s="525"/>
      <c r="II15" s="525"/>
      <c r="IJ15" s="525"/>
      <c r="IK15" s="525"/>
      <c r="IL15" s="525"/>
      <c r="IM15" s="525"/>
      <c r="IN15" s="525"/>
      <c r="IO15" s="525"/>
      <c r="IP15" s="525"/>
      <c r="IQ15" s="525"/>
      <c r="IR15" s="525"/>
    </row>
    <row r="16" spans="1:252" s="526" customFormat="1" ht="24.9" customHeight="1" x14ac:dyDescent="0.4">
      <c r="A16" s="459">
        <v>8</v>
      </c>
      <c r="B16" s="460" t="s">
        <v>235</v>
      </c>
      <c r="C16" s="456">
        <f>C70</f>
        <v>17</v>
      </c>
      <c r="D16" s="456">
        <f t="shared" ref="D16:V16" si="7">D70</f>
        <v>500</v>
      </c>
      <c r="E16" s="456">
        <f t="shared" si="7"/>
        <v>0</v>
      </c>
      <c r="F16" s="456">
        <f t="shared" si="7"/>
        <v>0</v>
      </c>
      <c r="G16" s="456">
        <f t="shared" si="7"/>
        <v>22</v>
      </c>
      <c r="H16" s="456">
        <f t="shared" si="7"/>
        <v>2600</v>
      </c>
      <c r="I16" s="456">
        <f t="shared" si="7"/>
        <v>0</v>
      </c>
      <c r="J16" s="456">
        <f t="shared" si="7"/>
        <v>0</v>
      </c>
      <c r="K16" s="456">
        <f t="shared" si="7"/>
        <v>0</v>
      </c>
      <c r="L16" s="456">
        <f t="shared" si="7"/>
        <v>0</v>
      </c>
      <c r="M16" s="456">
        <f t="shared" si="7"/>
        <v>0</v>
      </c>
      <c r="N16" s="456">
        <f t="shared" si="7"/>
        <v>0</v>
      </c>
      <c r="O16" s="456">
        <f t="shared" si="7"/>
        <v>12</v>
      </c>
      <c r="P16" s="456">
        <f t="shared" si="7"/>
        <v>28100</v>
      </c>
      <c r="Q16" s="456">
        <f t="shared" si="7"/>
        <v>0</v>
      </c>
      <c r="R16" s="456">
        <f t="shared" si="7"/>
        <v>0</v>
      </c>
      <c r="S16" s="456">
        <f t="shared" si="7"/>
        <v>6</v>
      </c>
      <c r="T16" s="456">
        <f t="shared" si="7"/>
        <v>10500</v>
      </c>
      <c r="U16" s="456">
        <f t="shared" si="7"/>
        <v>0</v>
      </c>
      <c r="V16" s="456">
        <f t="shared" si="7"/>
        <v>0</v>
      </c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  <c r="AS16" s="525"/>
      <c r="AT16" s="525"/>
      <c r="AU16" s="525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5"/>
      <c r="BT16" s="525"/>
      <c r="BU16" s="525"/>
      <c r="BV16" s="525"/>
      <c r="BW16" s="525"/>
      <c r="BX16" s="525"/>
      <c r="BY16" s="525"/>
      <c r="BZ16" s="525"/>
      <c r="CA16" s="525"/>
      <c r="CB16" s="525"/>
      <c r="CC16" s="525"/>
      <c r="CD16" s="525"/>
      <c r="CE16" s="525"/>
      <c r="CF16" s="525"/>
      <c r="CG16" s="525"/>
      <c r="CH16" s="525"/>
      <c r="CI16" s="525"/>
      <c r="CJ16" s="525"/>
      <c r="CK16" s="525"/>
      <c r="CL16" s="525"/>
      <c r="CM16" s="525"/>
      <c r="CN16" s="525"/>
      <c r="CO16" s="525"/>
      <c r="CP16" s="525"/>
      <c r="CQ16" s="525"/>
      <c r="CR16" s="525"/>
      <c r="CS16" s="525"/>
      <c r="CT16" s="525"/>
      <c r="CU16" s="525"/>
      <c r="CV16" s="525"/>
      <c r="CW16" s="525"/>
      <c r="CX16" s="525"/>
      <c r="CY16" s="525"/>
      <c r="CZ16" s="525"/>
      <c r="DA16" s="525"/>
      <c r="DB16" s="525"/>
      <c r="DC16" s="525"/>
      <c r="DD16" s="525"/>
      <c r="DE16" s="525"/>
      <c r="DF16" s="525"/>
      <c r="DG16" s="525"/>
      <c r="DH16" s="525"/>
      <c r="DI16" s="525"/>
      <c r="DJ16" s="525"/>
      <c r="DK16" s="525"/>
      <c r="DL16" s="525"/>
      <c r="DM16" s="525"/>
      <c r="DN16" s="525"/>
      <c r="DO16" s="525"/>
      <c r="DP16" s="525"/>
      <c r="DQ16" s="525"/>
      <c r="DR16" s="525"/>
      <c r="DS16" s="525"/>
      <c r="DT16" s="525"/>
      <c r="DU16" s="525"/>
      <c r="DV16" s="525"/>
      <c r="DW16" s="525"/>
      <c r="DX16" s="525"/>
      <c r="DY16" s="525"/>
      <c r="DZ16" s="525"/>
      <c r="EA16" s="525"/>
      <c r="EB16" s="525"/>
      <c r="EC16" s="525"/>
      <c r="ED16" s="525"/>
      <c r="EE16" s="525"/>
      <c r="EF16" s="525"/>
      <c r="EG16" s="525"/>
      <c r="EH16" s="525"/>
      <c r="EI16" s="525"/>
      <c r="EJ16" s="525"/>
      <c r="EK16" s="525"/>
      <c r="EL16" s="525"/>
      <c r="EM16" s="525"/>
      <c r="EN16" s="525"/>
      <c r="EO16" s="525"/>
      <c r="EP16" s="525"/>
      <c r="EQ16" s="525"/>
      <c r="ER16" s="525"/>
      <c r="ES16" s="525"/>
      <c r="ET16" s="525"/>
      <c r="EU16" s="525"/>
      <c r="EV16" s="525"/>
      <c r="EW16" s="525"/>
      <c r="EX16" s="525"/>
      <c r="EY16" s="525"/>
      <c r="EZ16" s="525"/>
      <c r="FA16" s="525"/>
      <c r="FB16" s="525"/>
      <c r="FC16" s="525"/>
      <c r="FD16" s="525"/>
      <c r="FE16" s="525"/>
      <c r="FF16" s="525"/>
      <c r="FG16" s="525"/>
      <c r="FH16" s="525"/>
      <c r="FI16" s="525"/>
      <c r="FJ16" s="525"/>
      <c r="FK16" s="525"/>
      <c r="FL16" s="525"/>
      <c r="FM16" s="525"/>
      <c r="FN16" s="525"/>
      <c r="FO16" s="525"/>
      <c r="FP16" s="525"/>
      <c r="FQ16" s="525"/>
      <c r="FR16" s="525"/>
      <c r="FS16" s="525"/>
      <c r="FT16" s="525"/>
      <c r="FU16" s="525"/>
      <c r="FV16" s="525"/>
      <c r="FW16" s="525"/>
      <c r="FX16" s="525"/>
      <c r="FY16" s="525"/>
      <c r="FZ16" s="525"/>
      <c r="GA16" s="525"/>
      <c r="GB16" s="525"/>
      <c r="GC16" s="525"/>
      <c r="GD16" s="525"/>
      <c r="GE16" s="525"/>
      <c r="GF16" s="525"/>
      <c r="GG16" s="525"/>
      <c r="GH16" s="525"/>
      <c r="GI16" s="525"/>
      <c r="GJ16" s="525"/>
      <c r="GK16" s="525"/>
      <c r="GL16" s="525"/>
      <c r="GM16" s="525"/>
      <c r="GN16" s="525"/>
      <c r="GO16" s="525"/>
      <c r="GP16" s="525"/>
      <c r="GQ16" s="525"/>
      <c r="GR16" s="525"/>
      <c r="GS16" s="525"/>
      <c r="GT16" s="525"/>
      <c r="GU16" s="525"/>
      <c r="GV16" s="525"/>
      <c r="GW16" s="525"/>
      <c r="GX16" s="525"/>
      <c r="GY16" s="525"/>
      <c r="GZ16" s="525"/>
      <c r="HA16" s="525"/>
      <c r="HB16" s="525"/>
      <c r="HC16" s="525"/>
      <c r="HD16" s="525"/>
      <c r="HE16" s="525"/>
      <c r="HF16" s="525"/>
      <c r="HG16" s="525"/>
      <c r="HH16" s="525"/>
      <c r="HI16" s="525"/>
      <c r="HJ16" s="525"/>
      <c r="HK16" s="525"/>
      <c r="HL16" s="525"/>
      <c r="HM16" s="525"/>
      <c r="HN16" s="525"/>
      <c r="HO16" s="525"/>
      <c r="HP16" s="525"/>
      <c r="HQ16" s="525"/>
      <c r="HR16" s="525"/>
      <c r="HS16" s="525"/>
      <c r="HT16" s="525"/>
      <c r="HU16" s="525"/>
      <c r="HV16" s="525"/>
      <c r="HW16" s="525"/>
      <c r="HX16" s="525"/>
      <c r="HY16" s="525"/>
      <c r="HZ16" s="525"/>
      <c r="IA16" s="525"/>
      <c r="IB16" s="525"/>
      <c r="IC16" s="525"/>
      <c r="ID16" s="525"/>
      <c r="IE16" s="525"/>
      <c r="IF16" s="525"/>
      <c r="IG16" s="525"/>
      <c r="IH16" s="525"/>
      <c r="II16" s="525"/>
      <c r="IJ16" s="525"/>
      <c r="IK16" s="525"/>
      <c r="IL16" s="525"/>
      <c r="IM16" s="525"/>
      <c r="IN16" s="525"/>
      <c r="IO16" s="525"/>
      <c r="IP16" s="525"/>
      <c r="IQ16" s="525"/>
      <c r="IR16" s="525"/>
    </row>
    <row r="17" spans="1:252" s="526" customFormat="1" ht="24.9" customHeight="1" x14ac:dyDescent="0.4">
      <c r="A17" s="459">
        <v>9</v>
      </c>
      <c r="B17" s="460" t="s">
        <v>236</v>
      </c>
      <c r="C17" s="456">
        <f>C71</f>
        <v>17</v>
      </c>
      <c r="D17" s="456">
        <f t="shared" ref="D17:V17" si="8">D71</f>
        <v>500</v>
      </c>
      <c r="E17" s="456">
        <f t="shared" si="8"/>
        <v>0</v>
      </c>
      <c r="F17" s="456">
        <f t="shared" si="8"/>
        <v>0</v>
      </c>
      <c r="G17" s="456">
        <f t="shared" si="8"/>
        <v>22</v>
      </c>
      <c r="H17" s="456">
        <f t="shared" si="8"/>
        <v>2600</v>
      </c>
      <c r="I17" s="456">
        <f t="shared" si="8"/>
        <v>0</v>
      </c>
      <c r="J17" s="456">
        <f t="shared" si="8"/>
        <v>0</v>
      </c>
      <c r="K17" s="456">
        <f t="shared" si="8"/>
        <v>0</v>
      </c>
      <c r="L17" s="456">
        <f t="shared" si="8"/>
        <v>0</v>
      </c>
      <c r="M17" s="456">
        <f t="shared" si="8"/>
        <v>0</v>
      </c>
      <c r="N17" s="456">
        <f t="shared" si="8"/>
        <v>0</v>
      </c>
      <c r="O17" s="456">
        <f t="shared" si="8"/>
        <v>12</v>
      </c>
      <c r="P17" s="456">
        <f t="shared" si="8"/>
        <v>28100</v>
      </c>
      <c r="Q17" s="456">
        <f t="shared" si="8"/>
        <v>0</v>
      </c>
      <c r="R17" s="456">
        <f t="shared" si="8"/>
        <v>0</v>
      </c>
      <c r="S17" s="456">
        <f t="shared" si="8"/>
        <v>6</v>
      </c>
      <c r="T17" s="456">
        <f t="shared" si="8"/>
        <v>10500</v>
      </c>
      <c r="U17" s="456">
        <f t="shared" si="8"/>
        <v>0</v>
      </c>
      <c r="V17" s="456">
        <f t="shared" si="8"/>
        <v>0</v>
      </c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5"/>
      <c r="CD17" s="525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5"/>
      <c r="CP17" s="525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5"/>
      <c r="DB17" s="525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5"/>
      <c r="DN17" s="525"/>
      <c r="DO17" s="525"/>
      <c r="DP17" s="525"/>
      <c r="DQ17" s="525"/>
      <c r="DR17" s="525"/>
      <c r="DS17" s="525"/>
      <c r="DT17" s="525"/>
      <c r="DU17" s="525"/>
      <c r="DV17" s="525"/>
      <c r="DW17" s="525"/>
      <c r="DX17" s="525"/>
      <c r="DY17" s="525"/>
      <c r="DZ17" s="525"/>
      <c r="EA17" s="525"/>
      <c r="EB17" s="525"/>
      <c r="EC17" s="525"/>
      <c r="ED17" s="525"/>
      <c r="EE17" s="525"/>
      <c r="EF17" s="525"/>
      <c r="EG17" s="525"/>
      <c r="EH17" s="525"/>
      <c r="EI17" s="525"/>
      <c r="EJ17" s="525"/>
      <c r="EK17" s="525"/>
      <c r="EL17" s="525"/>
      <c r="EM17" s="525"/>
      <c r="EN17" s="525"/>
      <c r="EO17" s="525"/>
      <c r="EP17" s="525"/>
      <c r="EQ17" s="525"/>
      <c r="ER17" s="525"/>
      <c r="ES17" s="525"/>
      <c r="ET17" s="525"/>
      <c r="EU17" s="525"/>
      <c r="EV17" s="525"/>
      <c r="EW17" s="525"/>
      <c r="EX17" s="525"/>
      <c r="EY17" s="525"/>
      <c r="EZ17" s="525"/>
      <c r="FA17" s="525"/>
      <c r="FB17" s="525"/>
      <c r="FC17" s="525"/>
      <c r="FD17" s="525"/>
      <c r="FE17" s="525"/>
      <c r="FF17" s="525"/>
      <c r="FG17" s="525"/>
      <c r="FH17" s="525"/>
      <c r="FI17" s="525"/>
      <c r="FJ17" s="525"/>
      <c r="FK17" s="525"/>
      <c r="FL17" s="525"/>
      <c r="FM17" s="525"/>
      <c r="FN17" s="525"/>
      <c r="FO17" s="525"/>
      <c r="FP17" s="525"/>
      <c r="FQ17" s="525"/>
      <c r="FR17" s="525"/>
      <c r="FS17" s="525"/>
      <c r="FT17" s="525"/>
      <c r="FU17" s="525"/>
      <c r="FV17" s="525"/>
      <c r="FW17" s="525"/>
      <c r="FX17" s="525"/>
      <c r="FY17" s="525"/>
      <c r="FZ17" s="525"/>
      <c r="GA17" s="525"/>
      <c r="GB17" s="525"/>
      <c r="GC17" s="525"/>
      <c r="GD17" s="525"/>
      <c r="GE17" s="525"/>
      <c r="GF17" s="525"/>
      <c r="GG17" s="525"/>
      <c r="GH17" s="525"/>
      <c r="GI17" s="525"/>
      <c r="GJ17" s="525"/>
      <c r="GK17" s="525"/>
      <c r="GL17" s="525"/>
      <c r="GM17" s="525"/>
      <c r="GN17" s="525"/>
      <c r="GO17" s="525"/>
      <c r="GP17" s="525"/>
      <c r="GQ17" s="525"/>
      <c r="GR17" s="525"/>
      <c r="GS17" s="525"/>
      <c r="GT17" s="525"/>
      <c r="GU17" s="525"/>
      <c r="GV17" s="525"/>
      <c r="GW17" s="525"/>
      <c r="GX17" s="525"/>
      <c r="GY17" s="525"/>
      <c r="GZ17" s="525"/>
      <c r="HA17" s="525"/>
      <c r="HB17" s="525"/>
      <c r="HC17" s="525"/>
      <c r="HD17" s="525"/>
      <c r="HE17" s="525"/>
      <c r="HF17" s="525"/>
      <c r="HG17" s="525"/>
      <c r="HH17" s="525"/>
      <c r="HI17" s="525"/>
      <c r="HJ17" s="525"/>
      <c r="HK17" s="525"/>
      <c r="HL17" s="525"/>
      <c r="HM17" s="525"/>
      <c r="HN17" s="525"/>
      <c r="HO17" s="525"/>
      <c r="HP17" s="525"/>
      <c r="HQ17" s="525"/>
      <c r="HR17" s="525"/>
      <c r="HS17" s="525"/>
      <c r="HT17" s="525"/>
      <c r="HU17" s="525"/>
      <c r="HV17" s="525"/>
      <c r="HW17" s="525"/>
      <c r="HX17" s="525"/>
      <c r="HY17" s="525"/>
      <c r="HZ17" s="525"/>
      <c r="IA17" s="525"/>
      <c r="IB17" s="525"/>
      <c r="IC17" s="525"/>
      <c r="ID17" s="525"/>
      <c r="IE17" s="525"/>
      <c r="IF17" s="525"/>
      <c r="IG17" s="525"/>
      <c r="IH17" s="525"/>
      <c r="II17" s="525"/>
      <c r="IJ17" s="525"/>
      <c r="IK17" s="525"/>
      <c r="IL17" s="525"/>
      <c r="IM17" s="525"/>
      <c r="IN17" s="525"/>
      <c r="IO17" s="525"/>
      <c r="IP17" s="525"/>
      <c r="IQ17" s="525"/>
      <c r="IR17" s="525"/>
    </row>
    <row r="18" spans="1:252" s="526" customFormat="1" ht="24.9" customHeight="1" x14ac:dyDescent="0.4">
      <c r="A18" s="459">
        <v>10</v>
      </c>
      <c r="B18" s="460" t="s">
        <v>237</v>
      </c>
      <c r="C18" s="456">
        <f>C72</f>
        <v>17</v>
      </c>
      <c r="D18" s="456">
        <f t="shared" ref="D18:V18" si="9">D72</f>
        <v>600</v>
      </c>
      <c r="E18" s="456">
        <f t="shared" si="9"/>
        <v>0</v>
      </c>
      <c r="F18" s="456">
        <f t="shared" si="9"/>
        <v>0</v>
      </c>
      <c r="G18" s="456">
        <f t="shared" si="9"/>
        <v>22</v>
      </c>
      <c r="H18" s="456">
        <f t="shared" si="9"/>
        <v>2700</v>
      </c>
      <c r="I18" s="456">
        <f t="shared" si="9"/>
        <v>0</v>
      </c>
      <c r="J18" s="456">
        <f t="shared" si="9"/>
        <v>0</v>
      </c>
      <c r="K18" s="456">
        <f t="shared" si="9"/>
        <v>0</v>
      </c>
      <c r="L18" s="456">
        <f t="shared" si="9"/>
        <v>0</v>
      </c>
      <c r="M18" s="456">
        <f t="shared" si="9"/>
        <v>0</v>
      </c>
      <c r="N18" s="456">
        <f t="shared" si="9"/>
        <v>0</v>
      </c>
      <c r="O18" s="456">
        <f t="shared" si="9"/>
        <v>12</v>
      </c>
      <c r="P18" s="456">
        <f t="shared" si="9"/>
        <v>28300</v>
      </c>
      <c r="Q18" s="456">
        <f t="shared" si="9"/>
        <v>2</v>
      </c>
      <c r="R18" s="456">
        <f t="shared" si="9"/>
        <v>8184</v>
      </c>
      <c r="S18" s="456">
        <f t="shared" si="9"/>
        <v>6</v>
      </c>
      <c r="T18" s="456">
        <f t="shared" si="9"/>
        <v>10500</v>
      </c>
      <c r="U18" s="456">
        <f t="shared" si="9"/>
        <v>0</v>
      </c>
      <c r="V18" s="456">
        <f t="shared" si="9"/>
        <v>0</v>
      </c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5"/>
      <c r="BU18" s="525"/>
      <c r="BV18" s="525"/>
      <c r="BW18" s="525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5"/>
      <c r="CJ18" s="525"/>
      <c r="CK18" s="525"/>
      <c r="CL18" s="525"/>
      <c r="CM18" s="525"/>
      <c r="CN18" s="525"/>
      <c r="CO18" s="525"/>
      <c r="CP18" s="525"/>
      <c r="CQ18" s="525"/>
      <c r="CR18" s="525"/>
      <c r="CS18" s="525"/>
      <c r="CT18" s="525"/>
      <c r="CU18" s="525"/>
      <c r="CV18" s="525"/>
      <c r="CW18" s="525"/>
      <c r="CX18" s="525"/>
      <c r="CY18" s="525"/>
      <c r="CZ18" s="525"/>
      <c r="DA18" s="525"/>
      <c r="DB18" s="525"/>
      <c r="DC18" s="525"/>
      <c r="DD18" s="525"/>
      <c r="DE18" s="525"/>
      <c r="DF18" s="525"/>
      <c r="DG18" s="525"/>
      <c r="DH18" s="525"/>
      <c r="DI18" s="525"/>
      <c r="DJ18" s="525"/>
      <c r="DK18" s="525"/>
      <c r="DL18" s="525"/>
      <c r="DM18" s="525"/>
      <c r="DN18" s="525"/>
      <c r="DO18" s="525"/>
      <c r="DP18" s="525"/>
      <c r="DQ18" s="525"/>
      <c r="DR18" s="525"/>
      <c r="DS18" s="525"/>
      <c r="DT18" s="525"/>
      <c r="DU18" s="525"/>
      <c r="DV18" s="525"/>
      <c r="DW18" s="525"/>
      <c r="DX18" s="525"/>
      <c r="DY18" s="525"/>
      <c r="DZ18" s="525"/>
      <c r="EA18" s="525"/>
      <c r="EB18" s="525"/>
      <c r="EC18" s="525"/>
      <c r="ED18" s="525"/>
      <c r="EE18" s="525"/>
      <c r="EF18" s="525"/>
      <c r="EG18" s="525"/>
      <c r="EH18" s="525"/>
      <c r="EI18" s="525"/>
      <c r="EJ18" s="525"/>
      <c r="EK18" s="525"/>
      <c r="EL18" s="525"/>
      <c r="EM18" s="525"/>
      <c r="EN18" s="525"/>
      <c r="EO18" s="525"/>
      <c r="EP18" s="525"/>
      <c r="EQ18" s="525"/>
      <c r="ER18" s="525"/>
      <c r="ES18" s="525"/>
      <c r="ET18" s="525"/>
      <c r="EU18" s="525"/>
      <c r="EV18" s="525"/>
      <c r="EW18" s="525"/>
      <c r="EX18" s="525"/>
      <c r="EY18" s="525"/>
      <c r="EZ18" s="525"/>
      <c r="FA18" s="525"/>
      <c r="FB18" s="525"/>
      <c r="FC18" s="525"/>
      <c r="FD18" s="525"/>
      <c r="FE18" s="525"/>
      <c r="FF18" s="525"/>
      <c r="FG18" s="525"/>
      <c r="FH18" s="525"/>
      <c r="FI18" s="525"/>
      <c r="FJ18" s="525"/>
      <c r="FK18" s="525"/>
      <c r="FL18" s="525"/>
      <c r="FM18" s="525"/>
      <c r="FN18" s="525"/>
      <c r="FO18" s="525"/>
      <c r="FP18" s="525"/>
      <c r="FQ18" s="525"/>
      <c r="FR18" s="525"/>
      <c r="FS18" s="525"/>
      <c r="FT18" s="525"/>
      <c r="FU18" s="525"/>
      <c r="FV18" s="525"/>
      <c r="FW18" s="525"/>
      <c r="FX18" s="525"/>
      <c r="FY18" s="525"/>
      <c r="FZ18" s="525"/>
      <c r="GA18" s="525"/>
      <c r="GB18" s="525"/>
      <c r="GC18" s="525"/>
      <c r="GD18" s="525"/>
      <c r="GE18" s="525"/>
      <c r="GF18" s="525"/>
      <c r="GG18" s="525"/>
      <c r="GH18" s="525"/>
      <c r="GI18" s="525"/>
      <c r="GJ18" s="525"/>
      <c r="GK18" s="525"/>
      <c r="GL18" s="525"/>
      <c r="GM18" s="525"/>
      <c r="GN18" s="525"/>
      <c r="GO18" s="525"/>
      <c r="GP18" s="525"/>
      <c r="GQ18" s="525"/>
      <c r="GR18" s="525"/>
      <c r="GS18" s="525"/>
      <c r="GT18" s="525"/>
      <c r="GU18" s="525"/>
      <c r="GV18" s="525"/>
      <c r="GW18" s="525"/>
      <c r="GX18" s="525"/>
      <c r="GY18" s="525"/>
      <c r="GZ18" s="525"/>
      <c r="HA18" s="525"/>
      <c r="HB18" s="525"/>
      <c r="HC18" s="525"/>
      <c r="HD18" s="525"/>
      <c r="HE18" s="525"/>
      <c r="HF18" s="525"/>
      <c r="HG18" s="525"/>
      <c r="HH18" s="525"/>
      <c r="HI18" s="525"/>
      <c r="HJ18" s="525"/>
      <c r="HK18" s="525"/>
      <c r="HL18" s="525"/>
      <c r="HM18" s="525"/>
      <c r="HN18" s="525"/>
      <c r="HO18" s="525"/>
      <c r="HP18" s="525"/>
      <c r="HQ18" s="525"/>
      <c r="HR18" s="525"/>
      <c r="HS18" s="525"/>
      <c r="HT18" s="525"/>
      <c r="HU18" s="525"/>
      <c r="HV18" s="525"/>
      <c r="HW18" s="525"/>
      <c r="HX18" s="525"/>
      <c r="HY18" s="525"/>
      <c r="HZ18" s="525"/>
      <c r="IA18" s="525"/>
      <c r="IB18" s="525"/>
      <c r="IC18" s="525"/>
      <c r="ID18" s="525"/>
      <c r="IE18" s="525"/>
      <c r="IF18" s="525"/>
      <c r="IG18" s="525"/>
      <c r="IH18" s="525"/>
      <c r="II18" s="525"/>
      <c r="IJ18" s="525"/>
      <c r="IK18" s="525"/>
      <c r="IL18" s="525"/>
      <c r="IM18" s="525"/>
      <c r="IN18" s="525"/>
      <c r="IO18" s="525"/>
      <c r="IP18" s="525"/>
      <c r="IQ18" s="525"/>
      <c r="IR18" s="525"/>
    </row>
    <row r="19" spans="1:252" s="526" customFormat="1" ht="24.9" customHeight="1" x14ac:dyDescent="0.4">
      <c r="A19" s="459">
        <v>11</v>
      </c>
      <c r="B19" s="460" t="s">
        <v>238</v>
      </c>
      <c r="C19" s="456">
        <f t="shared" ref="C19:R21" si="10">C73</f>
        <v>17</v>
      </c>
      <c r="D19" s="456">
        <f t="shared" ref="D19:V19" si="11">D73</f>
        <v>500</v>
      </c>
      <c r="E19" s="456">
        <f t="shared" si="11"/>
        <v>0</v>
      </c>
      <c r="F19" s="456">
        <f t="shared" si="11"/>
        <v>0</v>
      </c>
      <c r="G19" s="456">
        <f t="shared" si="11"/>
        <v>26</v>
      </c>
      <c r="H19" s="456">
        <f t="shared" si="11"/>
        <v>6800</v>
      </c>
      <c r="I19" s="456">
        <f t="shared" si="11"/>
        <v>0</v>
      </c>
      <c r="J19" s="456">
        <f t="shared" si="11"/>
        <v>0</v>
      </c>
      <c r="K19" s="456">
        <f t="shared" si="11"/>
        <v>0</v>
      </c>
      <c r="L19" s="456">
        <f t="shared" si="11"/>
        <v>0</v>
      </c>
      <c r="M19" s="456">
        <f t="shared" si="11"/>
        <v>0</v>
      </c>
      <c r="N19" s="456">
        <f t="shared" si="11"/>
        <v>0</v>
      </c>
      <c r="O19" s="456">
        <f t="shared" si="11"/>
        <v>12</v>
      </c>
      <c r="P19" s="456">
        <f t="shared" si="11"/>
        <v>28300</v>
      </c>
      <c r="Q19" s="456">
        <f t="shared" si="11"/>
        <v>0</v>
      </c>
      <c r="R19" s="456">
        <f t="shared" si="11"/>
        <v>0</v>
      </c>
      <c r="S19" s="456">
        <f t="shared" si="11"/>
        <v>6</v>
      </c>
      <c r="T19" s="456">
        <f t="shared" si="11"/>
        <v>10500</v>
      </c>
      <c r="U19" s="456">
        <f t="shared" si="11"/>
        <v>0</v>
      </c>
      <c r="V19" s="456">
        <f t="shared" si="11"/>
        <v>0</v>
      </c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/>
      <c r="CP19" s="525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5"/>
      <c r="DY19" s="525"/>
      <c r="DZ19" s="525"/>
      <c r="EA19" s="525"/>
      <c r="EB19" s="525"/>
      <c r="EC19" s="525"/>
      <c r="ED19" s="525"/>
      <c r="EE19" s="525"/>
      <c r="EF19" s="525"/>
      <c r="EG19" s="525"/>
      <c r="EH19" s="525"/>
      <c r="EI19" s="525"/>
      <c r="EJ19" s="525"/>
      <c r="EK19" s="525"/>
      <c r="EL19" s="525"/>
      <c r="EM19" s="525"/>
      <c r="EN19" s="525"/>
      <c r="EO19" s="525"/>
      <c r="EP19" s="525"/>
      <c r="EQ19" s="525"/>
      <c r="ER19" s="525"/>
      <c r="ES19" s="525"/>
      <c r="ET19" s="525"/>
      <c r="EU19" s="525"/>
      <c r="EV19" s="525"/>
      <c r="EW19" s="525"/>
      <c r="EX19" s="525"/>
      <c r="EY19" s="525"/>
      <c r="EZ19" s="525"/>
      <c r="FA19" s="525"/>
      <c r="FB19" s="525"/>
      <c r="FC19" s="525"/>
      <c r="FD19" s="525"/>
      <c r="FE19" s="525"/>
      <c r="FF19" s="525"/>
      <c r="FG19" s="525"/>
      <c r="FH19" s="525"/>
      <c r="FI19" s="525"/>
      <c r="FJ19" s="525"/>
      <c r="FK19" s="525"/>
      <c r="FL19" s="525"/>
      <c r="FM19" s="525"/>
      <c r="FN19" s="525"/>
      <c r="FO19" s="525"/>
      <c r="FP19" s="525"/>
      <c r="FQ19" s="525"/>
      <c r="FR19" s="525"/>
      <c r="FS19" s="525"/>
      <c r="FT19" s="525"/>
      <c r="FU19" s="525"/>
      <c r="FV19" s="525"/>
      <c r="FW19" s="525"/>
      <c r="FX19" s="525"/>
      <c r="FY19" s="525"/>
      <c r="FZ19" s="525"/>
      <c r="GA19" s="525"/>
      <c r="GB19" s="525"/>
      <c r="GC19" s="525"/>
      <c r="GD19" s="525"/>
      <c r="GE19" s="525"/>
      <c r="GF19" s="525"/>
      <c r="GG19" s="525"/>
      <c r="GH19" s="525"/>
      <c r="GI19" s="525"/>
      <c r="GJ19" s="525"/>
      <c r="GK19" s="525"/>
      <c r="GL19" s="525"/>
      <c r="GM19" s="525"/>
      <c r="GN19" s="525"/>
      <c r="GO19" s="525"/>
      <c r="GP19" s="525"/>
      <c r="GQ19" s="525"/>
      <c r="GR19" s="525"/>
      <c r="GS19" s="525"/>
      <c r="GT19" s="525"/>
      <c r="GU19" s="525"/>
      <c r="GV19" s="525"/>
      <c r="GW19" s="525"/>
      <c r="GX19" s="525"/>
      <c r="GY19" s="525"/>
      <c r="GZ19" s="525"/>
      <c r="HA19" s="525"/>
      <c r="HB19" s="525"/>
      <c r="HC19" s="525"/>
      <c r="HD19" s="525"/>
      <c r="HE19" s="525"/>
      <c r="HF19" s="525"/>
      <c r="HG19" s="525"/>
      <c r="HH19" s="525"/>
      <c r="HI19" s="525"/>
      <c r="HJ19" s="525"/>
      <c r="HK19" s="525"/>
      <c r="HL19" s="525"/>
      <c r="HM19" s="525"/>
      <c r="HN19" s="525"/>
      <c r="HO19" s="525"/>
      <c r="HP19" s="525"/>
      <c r="HQ19" s="525"/>
      <c r="HR19" s="525"/>
      <c r="HS19" s="525"/>
      <c r="HT19" s="525"/>
      <c r="HU19" s="525"/>
      <c r="HV19" s="525"/>
      <c r="HW19" s="525"/>
      <c r="HX19" s="525"/>
      <c r="HY19" s="525"/>
      <c r="HZ19" s="525"/>
      <c r="IA19" s="525"/>
      <c r="IB19" s="525"/>
      <c r="IC19" s="525"/>
      <c r="ID19" s="525"/>
      <c r="IE19" s="525"/>
      <c r="IF19" s="525"/>
      <c r="IG19" s="525"/>
      <c r="IH19" s="525"/>
      <c r="II19" s="525"/>
      <c r="IJ19" s="525"/>
      <c r="IK19" s="525"/>
      <c r="IL19" s="525"/>
      <c r="IM19" s="525"/>
      <c r="IN19" s="525"/>
      <c r="IO19" s="525"/>
      <c r="IP19" s="525"/>
      <c r="IQ19" s="525"/>
      <c r="IR19" s="525"/>
    </row>
    <row r="20" spans="1:252" s="526" customFormat="1" ht="24.9" customHeight="1" x14ac:dyDescent="0.4">
      <c r="A20" s="459">
        <v>12</v>
      </c>
      <c r="B20" s="460" t="s">
        <v>239</v>
      </c>
      <c r="C20" s="456">
        <f t="shared" si="10"/>
        <v>17</v>
      </c>
      <c r="D20" s="456">
        <f t="shared" ref="D20:V20" si="12">D74</f>
        <v>500</v>
      </c>
      <c r="E20" s="456">
        <f t="shared" si="12"/>
        <v>0</v>
      </c>
      <c r="F20" s="456">
        <f t="shared" si="12"/>
        <v>0</v>
      </c>
      <c r="G20" s="456">
        <f t="shared" si="12"/>
        <v>23</v>
      </c>
      <c r="H20" s="456">
        <f t="shared" si="12"/>
        <v>3100</v>
      </c>
      <c r="I20" s="456">
        <f t="shared" si="12"/>
        <v>0</v>
      </c>
      <c r="J20" s="456">
        <f t="shared" si="12"/>
        <v>0</v>
      </c>
      <c r="K20" s="456">
        <f t="shared" si="12"/>
        <v>0</v>
      </c>
      <c r="L20" s="456">
        <f t="shared" si="12"/>
        <v>0</v>
      </c>
      <c r="M20" s="456">
        <f t="shared" si="12"/>
        <v>0</v>
      </c>
      <c r="N20" s="456">
        <f t="shared" si="12"/>
        <v>0</v>
      </c>
      <c r="O20" s="456">
        <f t="shared" si="12"/>
        <v>12</v>
      </c>
      <c r="P20" s="456">
        <f t="shared" si="12"/>
        <v>28100</v>
      </c>
      <c r="Q20" s="456">
        <f t="shared" si="12"/>
        <v>0</v>
      </c>
      <c r="R20" s="456">
        <f t="shared" si="12"/>
        <v>0</v>
      </c>
      <c r="S20" s="456">
        <f t="shared" si="12"/>
        <v>6</v>
      </c>
      <c r="T20" s="456">
        <f t="shared" si="12"/>
        <v>10500</v>
      </c>
      <c r="U20" s="456">
        <f t="shared" si="12"/>
        <v>0</v>
      </c>
      <c r="V20" s="456">
        <f t="shared" si="12"/>
        <v>0</v>
      </c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525"/>
      <c r="BU20" s="525"/>
      <c r="BV20" s="525"/>
      <c r="BW20" s="525"/>
      <c r="BX20" s="525"/>
      <c r="BY20" s="525"/>
      <c r="BZ20" s="525"/>
      <c r="CA20" s="525"/>
      <c r="CB20" s="525"/>
      <c r="CC20" s="525"/>
      <c r="CD20" s="525"/>
      <c r="CE20" s="525"/>
      <c r="CF20" s="525"/>
      <c r="CG20" s="525"/>
      <c r="CH20" s="525"/>
      <c r="CI20" s="525"/>
      <c r="CJ20" s="525"/>
      <c r="CK20" s="525"/>
      <c r="CL20" s="525"/>
      <c r="CM20" s="525"/>
      <c r="CN20" s="525"/>
      <c r="CO20" s="525"/>
      <c r="CP20" s="525"/>
      <c r="CQ20" s="525"/>
      <c r="CR20" s="525"/>
      <c r="CS20" s="525"/>
      <c r="CT20" s="525"/>
      <c r="CU20" s="525"/>
      <c r="CV20" s="525"/>
      <c r="CW20" s="525"/>
      <c r="CX20" s="525"/>
      <c r="CY20" s="525"/>
      <c r="CZ20" s="525"/>
      <c r="DA20" s="525"/>
      <c r="DB20" s="525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5"/>
      <c r="DN20" s="525"/>
      <c r="DO20" s="525"/>
      <c r="DP20" s="525"/>
      <c r="DQ20" s="525"/>
      <c r="DR20" s="525"/>
      <c r="DS20" s="525"/>
      <c r="DT20" s="525"/>
      <c r="DU20" s="525"/>
      <c r="DV20" s="525"/>
      <c r="DW20" s="525"/>
      <c r="DX20" s="525"/>
      <c r="DY20" s="525"/>
      <c r="DZ20" s="525"/>
      <c r="EA20" s="525"/>
      <c r="EB20" s="525"/>
      <c r="EC20" s="525"/>
      <c r="ED20" s="525"/>
      <c r="EE20" s="525"/>
      <c r="EF20" s="525"/>
      <c r="EG20" s="525"/>
      <c r="EH20" s="525"/>
      <c r="EI20" s="525"/>
      <c r="EJ20" s="525"/>
      <c r="EK20" s="525"/>
      <c r="EL20" s="525"/>
      <c r="EM20" s="525"/>
      <c r="EN20" s="525"/>
      <c r="EO20" s="525"/>
      <c r="EP20" s="525"/>
      <c r="EQ20" s="525"/>
      <c r="ER20" s="525"/>
      <c r="ES20" s="525"/>
      <c r="ET20" s="525"/>
      <c r="EU20" s="525"/>
      <c r="EV20" s="525"/>
      <c r="EW20" s="525"/>
      <c r="EX20" s="525"/>
      <c r="EY20" s="525"/>
      <c r="EZ20" s="525"/>
      <c r="FA20" s="525"/>
      <c r="FB20" s="525"/>
      <c r="FC20" s="525"/>
      <c r="FD20" s="525"/>
      <c r="FE20" s="525"/>
      <c r="FF20" s="525"/>
      <c r="FG20" s="525"/>
      <c r="FH20" s="525"/>
      <c r="FI20" s="525"/>
      <c r="FJ20" s="525"/>
      <c r="FK20" s="525"/>
      <c r="FL20" s="525"/>
      <c r="FM20" s="525"/>
      <c r="FN20" s="525"/>
      <c r="FO20" s="525"/>
      <c r="FP20" s="525"/>
      <c r="FQ20" s="525"/>
      <c r="FR20" s="525"/>
      <c r="FS20" s="525"/>
      <c r="FT20" s="525"/>
      <c r="FU20" s="525"/>
      <c r="FV20" s="525"/>
      <c r="FW20" s="525"/>
      <c r="FX20" s="525"/>
      <c r="FY20" s="525"/>
      <c r="FZ20" s="525"/>
      <c r="GA20" s="525"/>
      <c r="GB20" s="525"/>
      <c r="GC20" s="525"/>
      <c r="GD20" s="525"/>
      <c r="GE20" s="525"/>
      <c r="GF20" s="525"/>
      <c r="GG20" s="525"/>
      <c r="GH20" s="525"/>
      <c r="GI20" s="525"/>
      <c r="GJ20" s="525"/>
      <c r="GK20" s="525"/>
      <c r="GL20" s="525"/>
      <c r="GM20" s="525"/>
      <c r="GN20" s="525"/>
      <c r="GO20" s="525"/>
      <c r="GP20" s="525"/>
      <c r="GQ20" s="525"/>
      <c r="GR20" s="525"/>
      <c r="GS20" s="525"/>
      <c r="GT20" s="525"/>
      <c r="GU20" s="525"/>
      <c r="GV20" s="525"/>
      <c r="GW20" s="525"/>
      <c r="GX20" s="525"/>
      <c r="GY20" s="525"/>
      <c r="GZ20" s="525"/>
      <c r="HA20" s="525"/>
      <c r="HB20" s="525"/>
      <c r="HC20" s="525"/>
      <c r="HD20" s="525"/>
      <c r="HE20" s="525"/>
      <c r="HF20" s="525"/>
      <c r="HG20" s="525"/>
      <c r="HH20" s="525"/>
      <c r="HI20" s="525"/>
      <c r="HJ20" s="525"/>
      <c r="HK20" s="525"/>
      <c r="HL20" s="525"/>
      <c r="HM20" s="525"/>
      <c r="HN20" s="525"/>
      <c r="HO20" s="525"/>
      <c r="HP20" s="525"/>
      <c r="HQ20" s="525"/>
      <c r="HR20" s="525"/>
      <c r="HS20" s="525"/>
      <c r="HT20" s="525"/>
      <c r="HU20" s="525"/>
      <c r="HV20" s="525"/>
      <c r="HW20" s="525"/>
      <c r="HX20" s="525"/>
      <c r="HY20" s="525"/>
      <c r="HZ20" s="525"/>
      <c r="IA20" s="525"/>
      <c r="IB20" s="525"/>
      <c r="IC20" s="525"/>
      <c r="ID20" s="525"/>
      <c r="IE20" s="525"/>
      <c r="IF20" s="525"/>
      <c r="IG20" s="525"/>
      <c r="IH20" s="525"/>
      <c r="II20" s="525"/>
      <c r="IJ20" s="525"/>
      <c r="IK20" s="525"/>
      <c r="IL20" s="525"/>
      <c r="IM20" s="525"/>
      <c r="IN20" s="525"/>
      <c r="IO20" s="525"/>
      <c r="IP20" s="525"/>
      <c r="IQ20" s="525"/>
      <c r="IR20" s="525"/>
    </row>
    <row r="21" spans="1:252" s="526" customFormat="1" ht="24.9" customHeight="1" x14ac:dyDescent="0.4">
      <c r="A21" s="459">
        <v>13</v>
      </c>
      <c r="B21" s="460" t="s">
        <v>325</v>
      </c>
      <c r="C21" s="461">
        <f t="shared" si="10"/>
        <v>12</v>
      </c>
      <c r="D21" s="461">
        <f t="shared" si="10"/>
        <v>400</v>
      </c>
      <c r="E21" s="461">
        <f t="shared" si="10"/>
        <v>0</v>
      </c>
      <c r="F21" s="461">
        <f t="shared" si="10"/>
        <v>0</v>
      </c>
      <c r="G21" s="461">
        <f t="shared" si="10"/>
        <v>12</v>
      </c>
      <c r="H21" s="461">
        <f t="shared" si="10"/>
        <v>400</v>
      </c>
      <c r="I21" s="461">
        <f t="shared" si="10"/>
        <v>0</v>
      </c>
      <c r="J21" s="461">
        <f t="shared" si="10"/>
        <v>0</v>
      </c>
      <c r="K21" s="461">
        <f t="shared" si="10"/>
        <v>0</v>
      </c>
      <c r="L21" s="461">
        <f t="shared" si="10"/>
        <v>0</v>
      </c>
      <c r="M21" s="461">
        <f t="shared" si="10"/>
        <v>0</v>
      </c>
      <c r="N21" s="461">
        <f t="shared" si="10"/>
        <v>0</v>
      </c>
      <c r="O21" s="461">
        <f t="shared" si="10"/>
        <v>12</v>
      </c>
      <c r="P21" s="461">
        <f t="shared" si="10"/>
        <v>29000</v>
      </c>
      <c r="Q21" s="461">
        <f t="shared" si="10"/>
        <v>0</v>
      </c>
      <c r="R21" s="461">
        <f t="shared" si="10"/>
        <v>0</v>
      </c>
      <c r="S21" s="461">
        <f t="shared" ref="S21:V21" si="13">S75</f>
        <v>6</v>
      </c>
      <c r="T21" s="461">
        <f t="shared" si="13"/>
        <v>11000</v>
      </c>
      <c r="U21" s="461">
        <f t="shared" si="13"/>
        <v>7</v>
      </c>
      <c r="V21" s="461">
        <f t="shared" si="13"/>
        <v>9000</v>
      </c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/>
      <c r="BX21" s="525"/>
      <c r="BY21" s="525"/>
      <c r="BZ21" s="525"/>
      <c r="CA21" s="525"/>
      <c r="CB21" s="525"/>
      <c r="CC21" s="525"/>
      <c r="CD21" s="525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5"/>
      <c r="CP21" s="525"/>
      <c r="CQ21" s="525"/>
      <c r="CR21" s="525"/>
      <c r="CS21" s="525"/>
      <c r="CT21" s="525"/>
      <c r="CU21" s="525"/>
      <c r="CV21" s="525"/>
      <c r="CW21" s="525"/>
      <c r="CX21" s="525"/>
      <c r="CY21" s="525"/>
      <c r="CZ21" s="525"/>
      <c r="DA21" s="525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5"/>
      <c r="DN21" s="525"/>
      <c r="DO21" s="525"/>
      <c r="DP21" s="525"/>
      <c r="DQ21" s="525"/>
      <c r="DR21" s="525"/>
      <c r="DS21" s="525"/>
      <c r="DT21" s="525"/>
      <c r="DU21" s="525"/>
      <c r="DV21" s="525"/>
      <c r="DW21" s="525"/>
      <c r="DX21" s="525"/>
      <c r="DY21" s="525"/>
      <c r="DZ21" s="525"/>
      <c r="EA21" s="525"/>
      <c r="EB21" s="525"/>
      <c r="EC21" s="525"/>
      <c r="ED21" s="525"/>
      <c r="EE21" s="525"/>
      <c r="EF21" s="525"/>
      <c r="EG21" s="525"/>
      <c r="EH21" s="525"/>
      <c r="EI21" s="525"/>
      <c r="EJ21" s="525"/>
      <c r="EK21" s="525"/>
      <c r="EL21" s="525"/>
      <c r="EM21" s="525"/>
      <c r="EN21" s="525"/>
      <c r="EO21" s="525"/>
      <c r="EP21" s="525"/>
      <c r="EQ21" s="525"/>
      <c r="ER21" s="525"/>
      <c r="ES21" s="525"/>
      <c r="ET21" s="525"/>
      <c r="EU21" s="525"/>
      <c r="EV21" s="525"/>
      <c r="EW21" s="525"/>
      <c r="EX21" s="525"/>
      <c r="EY21" s="525"/>
      <c r="EZ21" s="525"/>
      <c r="FA21" s="525"/>
      <c r="FB21" s="525"/>
      <c r="FC21" s="525"/>
      <c r="FD21" s="525"/>
      <c r="FE21" s="525"/>
      <c r="FF21" s="525"/>
      <c r="FG21" s="525"/>
      <c r="FH21" s="525"/>
      <c r="FI21" s="525"/>
      <c r="FJ21" s="525"/>
      <c r="FK21" s="525"/>
      <c r="FL21" s="525"/>
      <c r="FM21" s="525"/>
      <c r="FN21" s="525"/>
      <c r="FO21" s="525"/>
      <c r="FP21" s="525"/>
      <c r="FQ21" s="525"/>
      <c r="FR21" s="525"/>
      <c r="FS21" s="525"/>
      <c r="FT21" s="525"/>
      <c r="FU21" s="525"/>
      <c r="FV21" s="525"/>
      <c r="FW21" s="525"/>
      <c r="FX21" s="525"/>
      <c r="FY21" s="525"/>
      <c r="FZ21" s="525"/>
      <c r="GA21" s="525"/>
      <c r="GB21" s="525"/>
      <c r="GC21" s="525"/>
      <c r="GD21" s="525"/>
      <c r="GE21" s="525"/>
      <c r="GF21" s="525"/>
      <c r="GG21" s="525"/>
      <c r="GH21" s="525"/>
      <c r="GI21" s="525"/>
      <c r="GJ21" s="525"/>
      <c r="GK21" s="525"/>
      <c r="GL21" s="525"/>
      <c r="GM21" s="525"/>
      <c r="GN21" s="525"/>
      <c r="GO21" s="525"/>
      <c r="GP21" s="525"/>
      <c r="GQ21" s="525"/>
      <c r="GR21" s="525"/>
      <c r="GS21" s="525"/>
      <c r="GT21" s="525"/>
      <c r="GU21" s="525"/>
      <c r="GV21" s="525"/>
      <c r="GW21" s="525"/>
      <c r="GX21" s="525"/>
      <c r="GY21" s="525"/>
      <c r="GZ21" s="525"/>
      <c r="HA21" s="525"/>
      <c r="HB21" s="525"/>
      <c r="HC21" s="525"/>
      <c r="HD21" s="525"/>
      <c r="HE21" s="525"/>
      <c r="HF21" s="525"/>
      <c r="HG21" s="525"/>
      <c r="HH21" s="525"/>
      <c r="HI21" s="525"/>
      <c r="HJ21" s="525"/>
      <c r="HK21" s="525"/>
      <c r="HL21" s="525"/>
      <c r="HM21" s="525"/>
      <c r="HN21" s="525"/>
      <c r="HO21" s="525"/>
      <c r="HP21" s="525"/>
      <c r="HQ21" s="525"/>
      <c r="HR21" s="525"/>
      <c r="HS21" s="525"/>
      <c r="HT21" s="525"/>
      <c r="HU21" s="525"/>
      <c r="HV21" s="525"/>
      <c r="HW21" s="525"/>
      <c r="HX21" s="525"/>
      <c r="HY21" s="525"/>
      <c r="HZ21" s="525"/>
      <c r="IA21" s="525"/>
      <c r="IB21" s="525"/>
      <c r="IC21" s="525"/>
      <c r="ID21" s="525"/>
      <c r="IE21" s="525"/>
      <c r="IF21" s="525"/>
      <c r="IG21" s="525"/>
      <c r="IH21" s="525"/>
      <c r="II21" s="525"/>
      <c r="IJ21" s="525"/>
      <c r="IK21" s="525"/>
      <c r="IL21" s="525"/>
      <c r="IM21" s="525"/>
      <c r="IN21" s="525"/>
      <c r="IO21" s="525"/>
      <c r="IP21" s="525"/>
      <c r="IQ21" s="525"/>
      <c r="IR21" s="525"/>
    </row>
    <row r="22" spans="1:252" s="526" customFormat="1" ht="24.9" customHeight="1" x14ac:dyDescent="0.4">
      <c r="A22" s="459">
        <v>14</v>
      </c>
      <c r="B22" s="460" t="s">
        <v>240</v>
      </c>
      <c r="C22" s="456">
        <f>C76</f>
        <v>17</v>
      </c>
      <c r="D22" s="456">
        <f t="shared" ref="D22:V22" si="14">D76</f>
        <v>600</v>
      </c>
      <c r="E22" s="456">
        <f t="shared" si="14"/>
        <v>0</v>
      </c>
      <c r="F22" s="456">
        <f t="shared" si="14"/>
        <v>0</v>
      </c>
      <c r="G22" s="456">
        <f>G76</f>
        <v>25</v>
      </c>
      <c r="H22" s="456">
        <f t="shared" si="14"/>
        <v>3800</v>
      </c>
      <c r="I22" s="456">
        <f t="shared" si="14"/>
        <v>0</v>
      </c>
      <c r="J22" s="456">
        <f t="shared" si="14"/>
        <v>0</v>
      </c>
      <c r="K22" s="456">
        <f t="shared" si="14"/>
        <v>0</v>
      </c>
      <c r="L22" s="456">
        <f t="shared" si="14"/>
        <v>0</v>
      </c>
      <c r="M22" s="456">
        <f t="shared" si="14"/>
        <v>0</v>
      </c>
      <c r="N22" s="456">
        <f t="shared" si="14"/>
        <v>0</v>
      </c>
      <c r="O22" s="456">
        <f t="shared" si="14"/>
        <v>12</v>
      </c>
      <c r="P22" s="456">
        <f t="shared" si="14"/>
        <v>28100</v>
      </c>
      <c r="Q22" s="456">
        <f t="shared" si="14"/>
        <v>2</v>
      </c>
      <c r="R22" s="456">
        <f t="shared" si="14"/>
        <v>2400</v>
      </c>
      <c r="S22" s="456">
        <f t="shared" si="14"/>
        <v>6</v>
      </c>
      <c r="T22" s="456">
        <f t="shared" si="14"/>
        <v>10500</v>
      </c>
      <c r="U22" s="456">
        <f t="shared" si="14"/>
        <v>0</v>
      </c>
      <c r="V22" s="456">
        <f t="shared" si="14"/>
        <v>0</v>
      </c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5"/>
      <c r="AT22" s="525"/>
      <c r="AU22" s="525"/>
      <c r="AV22" s="525"/>
      <c r="AW22" s="525"/>
      <c r="AX22" s="525"/>
      <c r="AY22" s="525"/>
      <c r="AZ22" s="525"/>
      <c r="BA22" s="525"/>
      <c r="BB22" s="525"/>
      <c r="BC22" s="525"/>
      <c r="BD22" s="525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5"/>
      <c r="CP22" s="525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5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5"/>
      <c r="DV22" s="525"/>
      <c r="DW22" s="525"/>
      <c r="DX22" s="525"/>
      <c r="DY22" s="525"/>
      <c r="DZ22" s="525"/>
      <c r="EA22" s="525"/>
      <c r="EB22" s="525"/>
      <c r="EC22" s="525"/>
      <c r="ED22" s="525"/>
      <c r="EE22" s="525"/>
      <c r="EF22" s="525"/>
      <c r="EG22" s="525"/>
      <c r="EH22" s="525"/>
      <c r="EI22" s="525"/>
      <c r="EJ22" s="525"/>
      <c r="EK22" s="525"/>
      <c r="EL22" s="525"/>
      <c r="EM22" s="525"/>
      <c r="EN22" s="525"/>
      <c r="EO22" s="525"/>
      <c r="EP22" s="525"/>
      <c r="EQ22" s="525"/>
      <c r="ER22" s="525"/>
      <c r="ES22" s="525"/>
      <c r="ET22" s="525"/>
      <c r="EU22" s="525"/>
      <c r="EV22" s="525"/>
      <c r="EW22" s="525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525"/>
      <c r="FI22" s="525"/>
      <c r="FJ22" s="525"/>
      <c r="FK22" s="525"/>
      <c r="FL22" s="525"/>
      <c r="FM22" s="525"/>
      <c r="FN22" s="525"/>
      <c r="FO22" s="525"/>
      <c r="FP22" s="525"/>
      <c r="FQ22" s="525"/>
      <c r="FR22" s="525"/>
      <c r="FS22" s="525"/>
      <c r="FT22" s="525"/>
      <c r="FU22" s="525"/>
      <c r="FV22" s="525"/>
      <c r="FW22" s="525"/>
      <c r="FX22" s="525"/>
      <c r="FY22" s="525"/>
      <c r="FZ22" s="525"/>
      <c r="GA22" s="525"/>
      <c r="GB22" s="525"/>
      <c r="GC22" s="525"/>
      <c r="GD22" s="525"/>
      <c r="GE22" s="525"/>
      <c r="GF22" s="525"/>
      <c r="GG22" s="525"/>
      <c r="GH22" s="525"/>
      <c r="GI22" s="525"/>
      <c r="GJ22" s="525"/>
      <c r="GK22" s="525"/>
      <c r="GL22" s="525"/>
      <c r="GM22" s="525"/>
      <c r="GN22" s="525"/>
      <c r="GO22" s="525"/>
      <c r="GP22" s="525"/>
      <c r="GQ22" s="525"/>
      <c r="GR22" s="525"/>
      <c r="GS22" s="525"/>
      <c r="GT22" s="525"/>
      <c r="GU22" s="525"/>
      <c r="GV22" s="525"/>
      <c r="GW22" s="525"/>
      <c r="GX22" s="525"/>
      <c r="GY22" s="525"/>
      <c r="GZ22" s="525"/>
      <c r="HA22" s="525"/>
      <c r="HB22" s="525"/>
      <c r="HC22" s="525"/>
      <c r="HD22" s="525"/>
      <c r="HE22" s="525"/>
      <c r="HF22" s="525"/>
      <c r="HG22" s="525"/>
      <c r="HH22" s="525"/>
      <c r="HI22" s="525"/>
      <c r="HJ22" s="525"/>
      <c r="HK22" s="525"/>
      <c r="HL22" s="525"/>
      <c r="HM22" s="525"/>
      <c r="HN22" s="525"/>
      <c r="HO22" s="525"/>
      <c r="HP22" s="525"/>
      <c r="HQ22" s="525"/>
      <c r="HR22" s="525"/>
      <c r="HS22" s="525"/>
      <c r="HT22" s="525"/>
      <c r="HU22" s="525"/>
      <c r="HV22" s="525"/>
      <c r="HW22" s="525"/>
      <c r="HX22" s="525"/>
      <c r="HY22" s="525"/>
      <c r="HZ22" s="525"/>
      <c r="IA22" s="525"/>
      <c r="IB22" s="525"/>
      <c r="IC22" s="525"/>
      <c r="ID22" s="525"/>
      <c r="IE22" s="525"/>
      <c r="IF22" s="525"/>
      <c r="IG22" s="525"/>
      <c r="IH22" s="525"/>
      <c r="II22" s="525"/>
      <c r="IJ22" s="525"/>
      <c r="IK22" s="525"/>
      <c r="IL22" s="525"/>
      <c r="IM22" s="525"/>
      <c r="IN22" s="525"/>
      <c r="IO22" s="525"/>
      <c r="IP22" s="525"/>
      <c r="IQ22" s="525"/>
      <c r="IR22" s="525"/>
    </row>
    <row r="23" spans="1:252" s="526" customFormat="1" ht="24.9" customHeight="1" x14ac:dyDescent="0.4">
      <c r="A23" s="459">
        <v>15</v>
      </c>
      <c r="B23" s="460" t="s">
        <v>241</v>
      </c>
      <c r="C23" s="456">
        <f>C77</f>
        <v>17</v>
      </c>
      <c r="D23" s="456">
        <f t="shared" ref="D23:V23" si="15">D77</f>
        <v>500</v>
      </c>
      <c r="E23" s="456">
        <f t="shared" si="15"/>
        <v>0</v>
      </c>
      <c r="F23" s="456">
        <f t="shared" si="15"/>
        <v>0</v>
      </c>
      <c r="G23" s="456">
        <f t="shared" si="15"/>
        <v>23</v>
      </c>
      <c r="H23" s="456">
        <f t="shared" si="15"/>
        <v>3100</v>
      </c>
      <c r="I23" s="456">
        <f t="shared" si="15"/>
        <v>0</v>
      </c>
      <c r="J23" s="456">
        <f t="shared" si="15"/>
        <v>0</v>
      </c>
      <c r="K23" s="456">
        <f t="shared" si="15"/>
        <v>0</v>
      </c>
      <c r="L23" s="456">
        <f t="shared" si="15"/>
        <v>0</v>
      </c>
      <c r="M23" s="456">
        <f t="shared" si="15"/>
        <v>0</v>
      </c>
      <c r="N23" s="456">
        <f t="shared" si="15"/>
        <v>0</v>
      </c>
      <c r="O23" s="456">
        <f t="shared" si="15"/>
        <v>12</v>
      </c>
      <c r="P23" s="456">
        <f t="shared" si="15"/>
        <v>28100</v>
      </c>
      <c r="Q23" s="456">
        <f t="shared" si="15"/>
        <v>3</v>
      </c>
      <c r="R23" s="456">
        <f t="shared" si="15"/>
        <v>1200</v>
      </c>
      <c r="S23" s="456">
        <f t="shared" si="15"/>
        <v>6</v>
      </c>
      <c r="T23" s="456">
        <f t="shared" si="15"/>
        <v>10500</v>
      </c>
      <c r="U23" s="456">
        <f t="shared" si="15"/>
        <v>1</v>
      </c>
      <c r="V23" s="456">
        <f t="shared" si="15"/>
        <v>1000</v>
      </c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5"/>
      <c r="AN23" s="525"/>
      <c r="AO23" s="525"/>
      <c r="AP23" s="525"/>
      <c r="AQ23" s="525"/>
      <c r="AR23" s="525"/>
      <c r="AS23" s="525"/>
      <c r="AT23" s="525"/>
      <c r="AU23" s="525"/>
      <c r="AV23" s="525"/>
      <c r="AW23" s="525"/>
      <c r="AX23" s="525"/>
      <c r="AY23" s="525"/>
      <c r="AZ23" s="525"/>
      <c r="BA23" s="525"/>
      <c r="BB23" s="525"/>
      <c r="BC23" s="525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5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5"/>
      <c r="CD23" s="525"/>
      <c r="CE23" s="525"/>
      <c r="CF23" s="525"/>
      <c r="CG23" s="525"/>
      <c r="CH23" s="525"/>
      <c r="CI23" s="525"/>
      <c r="CJ23" s="525"/>
      <c r="CK23" s="525"/>
      <c r="CL23" s="525"/>
      <c r="CM23" s="525"/>
      <c r="CN23" s="525"/>
      <c r="CO23" s="525"/>
      <c r="CP23" s="525"/>
      <c r="CQ23" s="525"/>
      <c r="CR23" s="525"/>
      <c r="CS23" s="525"/>
      <c r="CT23" s="525"/>
      <c r="CU23" s="525"/>
      <c r="CV23" s="525"/>
      <c r="CW23" s="525"/>
      <c r="CX23" s="525"/>
      <c r="CY23" s="525"/>
      <c r="CZ23" s="525"/>
      <c r="DA23" s="525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525"/>
      <c r="DO23" s="525"/>
      <c r="DP23" s="525"/>
      <c r="DQ23" s="525"/>
      <c r="DR23" s="525"/>
      <c r="DS23" s="525"/>
      <c r="DT23" s="525"/>
      <c r="DU23" s="525"/>
      <c r="DV23" s="525"/>
      <c r="DW23" s="525"/>
      <c r="DX23" s="525"/>
      <c r="DY23" s="525"/>
      <c r="DZ23" s="525"/>
      <c r="EA23" s="525"/>
      <c r="EB23" s="525"/>
      <c r="EC23" s="525"/>
      <c r="ED23" s="525"/>
      <c r="EE23" s="525"/>
      <c r="EF23" s="525"/>
      <c r="EG23" s="525"/>
      <c r="EH23" s="525"/>
      <c r="EI23" s="525"/>
      <c r="EJ23" s="525"/>
      <c r="EK23" s="525"/>
      <c r="EL23" s="525"/>
      <c r="EM23" s="525"/>
      <c r="EN23" s="525"/>
      <c r="EO23" s="525"/>
      <c r="EP23" s="525"/>
      <c r="EQ23" s="525"/>
      <c r="ER23" s="525"/>
      <c r="ES23" s="525"/>
      <c r="ET23" s="525"/>
      <c r="EU23" s="525"/>
      <c r="EV23" s="525"/>
      <c r="EW23" s="525"/>
      <c r="EX23" s="525"/>
      <c r="EY23" s="525"/>
      <c r="EZ23" s="525"/>
      <c r="FA23" s="525"/>
      <c r="FB23" s="525"/>
      <c r="FC23" s="525"/>
      <c r="FD23" s="525"/>
      <c r="FE23" s="525"/>
      <c r="FF23" s="525"/>
      <c r="FG23" s="525"/>
      <c r="FH23" s="525"/>
      <c r="FI23" s="525"/>
      <c r="FJ23" s="525"/>
      <c r="FK23" s="525"/>
      <c r="FL23" s="525"/>
      <c r="FM23" s="525"/>
      <c r="FN23" s="525"/>
      <c r="FO23" s="525"/>
      <c r="FP23" s="525"/>
      <c r="FQ23" s="525"/>
      <c r="FR23" s="525"/>
      <c r="FS23" s="525"/>
      <c r="FT23" s="525"/>
      <c r="FU23" s="525"/>
      <c r="FV23" s="525"/>
      <c r="FW23" s="525"/>
      <c r="FX23" s="525"/>
      <c r="FY23" s="525"/>
      <c r="FZ23" s="525"/>
      <c r="GA23" s="525"/>
      <c r="GB23" s="525"/>
      <c r="GC23" s="525"/>
      <c r="GD23" s="525"/>
      <c r="GE23" s="525"/>
      <c r="GF23" s="525"/>
      <c r="GG23" s="525"/>
      <c r="GH23" s="525"/>
      <c r="GI23" s="525"/>
      <c r="GJ23" s="525"/>
      <c r="GK23" s="525"/>
      <c r="GL23" s="525"/>
      <c r="GM23" s="525"/>
      <c r="GN23" s="525"/>
      <c r="GO23" s="525"/>
      <c r="GP23" s="525"/>
      <c r="GQ23" s="525"/>
      <c r="GR23" s="525"/>
      <c r="GS23" s="525"/>
      <c r="GT23" s="525"/>
      <c r="GU23" s="525"/>
      <c r="GV23" s="525"/>
      <c r="GW23" s="525"/>
      <c r="GX23" s="525"/>
      <c r="GY23" s="525"/>
      <c r="GZ23" s="525"/>
      <c r="HA23" s="525"/>
      <c r="HB23" s="525"/>
      <c r="HC23" s="525"/>
      <c r="HD23" s="525"/>
      <c r="HE23" s="525"/>
      <c r="HF23" s="525"/>
      <c r="HG23" s="525"/>
      <c r="HH23" s="525"/>
      <c r="HI23" s="525"/>
      <c r="HJ23" s="525"/>
      <c r="HK23" s="525"/>
      <c r="HL23" s="525"/>
      <c r="HM23" s="525"/>
      <c r="HN23" s="525"/>
      <c r="HO23" s="525"/>
      <c r="HP23" s="525"/>
      <c r="HQ23" s="525"/>
      <c r="HR23" s="525"/>
      <c r="HS23" s="525"/>
      <c r="HT23" s="525"/>
      <c r="HU23" s="525"/>
      <c r="HV23" s="525"/>
      <c r="HW23" s="525"/>
      <c r="HX23" s="525"/>
      <c r="HY23" s="525"/>
      <c r="HZ23" s="525"/>
      <c r="IA23" s="525"/>
      <c r="IB23" s="525"/>
      <c r="IC23" s="525"/>
      <c r="ID23" s="525"/>
      <c r="IE23" s="525"/>
      <c r="IF23" s="525"/>
      <c r="IG23" s="525"/>
      <c r="IH23" s="525"/>
      <c r="II23" s="525"/>
      <c r="IJ23" s="525"/>
      <c r="IK23" s="525"/>
      <c r="IL23" s="525"/>
      <c r="IM23" s="525"/>
      <c r="IN23" s="525"/>
      <c r="IO23" s="525"/>
      <c r="IP23" s="525"/>
      <c r="IQ23" s="525"/>
      <c r="IR23" s="525"/>
    </row>
    <row r="24" spans="1:252" s="526" customFormat="1" ht="24.9" customHeight="1" x14ac:dyDescent="0.4">
      <c r="A24" s="459">
        <v>16</v>
      </c>
      <c r="B24" s="460" t="s">
        <v>242</v>
      </c>
      <c r="C24" s="456">
        <f>C78</f>
        <v>17</v>
      </c>
      <c r="D24" s="456">
        <f t="shared" ref="D24:V24" si="16">D78</f>
        <v>500</v>
      </c>
      <c r="E24" s="456">
        <f t="shared" si="16"/>
        <v>0</v>
      </c>
      <c r="F24" s="456">
        <f t="shared" si="16"/>
        <v>0</v>
      </c>
      <c r="G24" s="456">
        <f t="shared" si="16"/>
        <v>22</v>
      </c>
      <c r="H24" s="456">
        <f t="shared" si="16"/>
        <v>2600</v>
      </c>
      <c r="I24" s="456">
        <f t="shared" si="16"/>
        <v>2</v>
      </c>
      <c r="J24" s="456">
        <f t="shared" si="16"/>
        <v>230</v>
      </c>
      <c r="K24" s="456">
        <f t="shared" si="16"/>
        <v>0</v>
      </c>
      <c r="L24" s="456">
        <f t="shared" si="16"/>
        <v>0</v>
      </c>
      <c r="M24" s="456">
        <f t="shared" si="16"/>
        <v>0</v>
      </c>
      <c r="N24" s="456">
        <f t="shared" si="16"/>
        <v>0</v>
      </c>
      <c r="O24" s="456">
        <f t="shared" si="16"/>
        <v>12</v>
      </c>
      <c r="P24" s="456">
        <f t="shared" si="16"/>
        <v>28100</v>
      </c>
      <c r="Q24" s="456">
        <f t="shared" si="16"/>
        <v>0</v>
      </c>
      <c r="R24" s="456">
        <f t="shared" si="16"/>
        <v>0</v>
      </c>
      <c r="S24" s="456">
        <f t="shared" si="16"/>
        <v>6</v>
      </c>
      <c r="T24" s="456">
        <f t="shared" si="16"/>
        <v>10500</v>
      </c>
      <c r="U24" s="456">
        <f t="shared" si="16"/>
        <v>0</v>
      </c>
      <c r="V24" s="456">
        <f t="shared" si="16"/>
        <v>0</v>
      </c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5"/>
      <c r="AM24" s="525"/>
      <c r="AN24" s="525"/>
      <c r="AO24" s="525"/>
      <c r="AP24" s="525"/>
      <c r="AQ24" s="525"/>
      <c r="AR24" s="525"/>
      <c r="AS24" s="525"/>
      <c r="AT24" s="525"/>
      <c r="AU24" s="525"/>
      <c r="AV24" s="525"/>
      <c r="AW24" s="525"/>
      <c r="AX24" s="525"/>
      <c r="AY24" s="525"/>
      <c r="AZ24" s="525"/>
      <c r="BA24" s="525"/>
      <c r="BB24" s="525"/>
      <c r="BC24" s="525"/>
      <c r="BD24" s="525"/>
      <c r="BE24" s="525"/>
      <c r="BF24" s="525"/>
      <c r="BG24" s="525"/>
      <c r="BH24" s="525"/>
      <c r="BI24" s="525"/>
      <c r="BJ24" s="525"/>
      <c r="BK24" s="525"/>
      <c r="BL24" s="525"/>
      <c r="BM24" s="525"/>
      <c r="BN24" s="525"/>
      <c r="BO24" s="525"/>
      <c r="BP24" s="525"/>
      <c r="BQ24" s="525"/>
      <c r="BR24" s="525"/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5"/>
      <c r="CD24" s="525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5"/>
      <c r="CP24" s="525"/>
      <c r="CQ24" s="525"/>
      <c r="CR24" s="525"/>
      <c r="CS24" s="525"/>
      <c r="CT24" s="525"/>
      <c r="CU24" s="525"/>
      <c r="CV24" s="525"/>
      <c r="CW24" s="525"/>
      <c r="CX24" s="525"/>
      <c r="CY24" s="525"/>
      <c r="CZ24" s="525"/>
      <c r="DA24" s="525"/>
      <c r="DB24" s="525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5"/>
      <c r="DN24" s="525"/>
      <c r="DO24" s="525"/>
      <c r="DP24" s="525"/>
      <c r="DQ24" s="525"/>
      <c r="DR24" s="525"/>
      <c r="DS24" s="525"/>
      <c r="DT24" s="525"/>
      <c r="DU24" s="525"/>
      <c r="DV24" s="525"/>
      <c r="DW24" s="525"/>
      <c r="DX24" s="525"/>
      <c r="DY24" s="525"/>
      <c r="DZ24" s="525"/>
      <c r="EA24" s="525"/>
      <c r="EB24" s="525"/>
      <c r="EC24" s="525"/>
      <c r="ED24" s="525"/>
      <c r="EE24" s="525"/>
      <c r="EF24" s="525"/>
      <c r="EG24" s="525"/>
      <c r="EH24" s="525"/>
      <c r="EI24" s="525"/>
      <c r="EJ24" s="525"/>
      <c r="EK24" s="525"/>
      <c r="EL24" s="525"/>
      <c r="EM24" s="525"/>
      <c r="EN24" s="525"/>
      <c r="EO24" s="525"/>
      <c r="EP24" s="525"/>
      <c r="EQ24" s="525"/>
      <c r="ER24" s="525"/>
      <c r="ES24" s="525"/>
      <c r="ET24" s="525"/>
      <c r="EU24" s="525"/>
      <c r="EV24" s="525"/>
      <c r="EW24" s="525"/>
      <c r="EX24" s="525"/>
      <c r="EY24" s="525"/>
      <c r="EZ24" s="525"/>
      <c r="FA24" s="525"/>
      <c r="FB24" s="525"/>
      <c r="FC24" s="525"/>
      <c r="FD24" s="525"/>
      <c r="FE24" s="525"/>
      <c r="FF24" s="525"/>
      <c r="FG24" s="525"/>
      <c r="FH24" s="525"/>
      <c r="FI24" s="525"/>
      <c r="FJ24" s="525"/>
      <c r="FK24" s="525"/>
      <c r="FL24" s="525"/>
      <c r="FM24" s="525"/>
      <c r="FN24" s="525"/>
      <c r="FO24" s="525"/>
      <c r="FP24" s="525"/>
      <c r="FQ24" s="525"/>
      <c r="FR24" s="525"/>
      <c r="FS24" s="525"/>
      <c r="FT24" s="525"/>
      <c r="FU24" s="525"/>
      <c r="FV24" s="525"/>
      <c r="FW24" s="525"/>
      <c r="FX24" s="525"/>
      <c r="FY24" s="525"/>
      <c r="FZ24" s="525"/>
      <c r="GA24" s="525"/>
      <c r="GB24" s="525"/>
      <c r="GC24" s="525"/>
      <c r="GD24" s="525"/>
      <c r="GE24" s="525"/>
      <c r="GF24" s="525"/>
      <c r="GG24" s="525"/>
      <c r="GH24" s="525"/>
      <c r="GI24" s="525"/>
      <c r="GJ24" s="525"/>
      <c r="GK24" s="525"/>
      <c r="GL24" s="525"/>
      <c r="GM24" s="525"/>
      <c r="GN24" s="525"/>
      <c r="GO24" s="525"/>
      <c r="GP24" s="525"/>
      <c r="GQ24" s="525"/>
      <c r="GR24" s="525"/>
      <c r="GS24" s="525"/>
      <c r="GT24" s="525"/>
      <c r="GU24" s="525"/>
      <c r="GV24" s="525"/>
      <c r="GW24" s="525"/>
      <c r="GX24" s="525"/>
      <c r="GY24" s="525"/>
      <c r="GZ24" s="525"/>
      <c r="HA24" s="525"/>
      <c r="HB24" s="525"/>
      <c r="HC24" s="525"/>
      <c r="HD24" s="525"/>
      <c r="HE24" s="525"/>
      <c r="HF24" s="525"/>
      <c r="HG24" s="525"/>
      <c r="HH24" s="525"/>
      <c r="HI24" s="525"/>
      <c r="HJ24" s="525"/>
      <c r="HK24" s="525"/>
      <c r="HL24" s="525"/>
      <c r="HM24" s="525"/>
      <c r="HN24" s="525"/>
      <c r="HO24" s="525"/>
      <c r="HP24" s="525"/>
      <c r="HQ24" s="525"/>
      <c r="HR24" s="525"/>
      <c r="HS24" s="525"/>
      <c r="HT24" s="525"/>
      <c r="HU24" s="525"/>
      <c r="HV24" s="525"/>
      <c r="HW24" s="525"/>
      <c r="HX24" s="525"/>
      <c r="HY24" s="525"/>
      <c r="HZ24" s="525"/>
      <c r="IA24" s="525"/>
      <c r="IB24" s="525"/>
      <c r="IC24" s="525"/>
      <c r="ID24" s="525"/>
      <c r="IE24" s="525"/>
      <c r="IF24" s="525"/>
      <c r="IG24" s="525"/>
      <c r="IH24" s="525"/>
      <c r="II24" s="525"/>
      <c r="IJ24" s="525"/>
      <c r="IK24" s="525"/>
      <c r="IL24" s="525"/>
      <c r="IM24" s="525"/>
      <c r="IN24" s="525"/>
      <c r="IO24" s="525"/>
      <c r="IP24" s="525"/>
      <c r="IQ24" s="525"/>
      <c r="IR24" s="525"/>
    </row>
    <row r="25" spans="1:252" s="526" customFormat="1" ht="24.9" customHeight="1" x14ac:dyDescent="0.4">
      <c r="A25" s="459"/>
      <c r="B25" s="462" t="s">
        <v>259</v>
      </c>
      <c r="C25" s="456">
        <f t="shared" ref="C25:V25" si="17">SUM(C9:C24)</f>
        <v>1444</v>
      </c>
      <c r="D25" s="456">
        <f t="shared" si="17"/>
        <v>43800</v>
      </c>
      <c r="E25" s="456">
        <f t="shared" si="17"/>
        <v>14</v>
      </c>
      <c r="F25" s="456">
        <f t="shared" si="17"/>
        <v>472</v>
      </c>
      <c r="G25" s="456">
        <f t="shared" si="17"/>
        <v>2158</v>
      </c>
      <c r="H25" s="456">
        <f t="shared" si="17"/>
        <v>236700</v>
      </c>
      <c r="I25" s="456">
        <f t="shared" si="17"/>
        <v>82</v>
      </c>
      <c r="J25" s="456">
        <f t="shared" si="17"/>
        <v>15014</v>
      </c>
      <c r="K25" s="456">
        <f t="shared" si="17"/>
        <v>0</v>
      </c>
      <c r="L25" s="456">
        <f t="shared" si="17"/>
        <v>0</v>
      </c>
      <c r="M25" s="456">
        <f t="shared" si="17"/>
        <v>0</v>
      </c>
      <c r="N25" s="456">
        <f t="shared" si="17"/>
        <v>0</v>
      </c>
      <c r="O25" s="456">
        <f t="shared" si="17"/>
        <v>502</v>
      </c>
      <c r="P25" s="456">
        <f t="shared" si="17"/>
        <v>999000</v>
      </c>
      <c r="Q25" s="456">
        <f t="shared" si="17"/>
        <v>46</v>
      </c>
      <c r="R25" s="456">
        <f t="shared" si="17"/>
        <v>49462</v>
      </c>
      <c r="S25" s="456">
        <f t="shared" si="17"/>
        <v>307</v>
      </c>
      <c r="T25" s="456">
        <f t="shared" si="17"/>
        <v>522500</v>
      </c>
      <c r="U25" s="456">
        <f t="shared" si="17"/>
        <v>47</v>
      </c>
      <c r="V25" s="456">
        <f t="shared" si="17"/>
        <v>53945</v>
      </c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5"/>
      <c r="BL25" s="525"/>
      <c r="BM25" s="525"/>
      <c r="BN25" s="525"/>
      <c r="BO25" s="525"/>
      <c r="BP25" s="525"/>
      <c r="BQ25" s="525"/>
      <c r="BR25" s="525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5"/>
      <c r="CD25" s="525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5"/>
      <c r="CP25" s="525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5"/>
      <c r="DB25" s="525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5"/>
      <c r="DN25" s="525"/>
      <c r="DO25" s="525"/>
      <c r="DP25" s="525"/>
      <c r="DQ25" s="525"/>
      <c r="DR25" s="525"/>
      <c r="DS25" s="525"/>
      <c r="DT25" s="525"/>
      <c r="DU25" s="525"/>
      <c r="DV25" s="525"/>
      <c r="DW25" s="525"/>
      <c r="DX25" s="525"/>
      <c r="DY25" s="525"/>
      <c r="DZ25" s="525"/>
      <c r="EA25" s="525"/>
      <c r="EB25" s="525"/>
      <c r="EC25" s="525"/>
      <c r="ED25" s="525"/>
      <c r="EE25" s="525"/>
      <c r="EF25" s="525"/>
      <c r="EG25" s="525"/>
      <c r="EH25" s="525"/>
      <c r="EI25" s="525"/>
      <c r="EJ25" s="525"/>
      <c r="EK25" s="525"/>
      <c r="EL25" s="525"/>
      <c r="EM25" s="525"/>
      <c r="EN25" s="525"/>
      <c r="EO25" s="525"/>
      <c r="EP25" s="525"/>
      <c r="EQ25" s="525"/>
      <c r="ER25" s="525"/>
      <c r="ES25" s="525"/>
      <c r="ET25" s="525"/>
      <c r="EU25" s="525"/>
      <c r="EV25" s="525"/>
      <c r="EW25" s="525"/>
      <c r="EX25" s="525"/>
      <c r="EY25" s="525"/>
      <c r="EZ25" s="525"/>
      <c r="FA25" s="525"/>
      <c r="FB25" s="525"/>
      <c r="FC25" s="525"/>
      <c r="FD25" s="525"/>
      <c r="FE25" s="525"/>
      <c r="FF25" s="525"/>
      <c r="FG25" s="525"/>
      <c r="FH25" s="525"/>
      <c r="FI25" s="525"/>
      <c r="FJ25" s="525"/>
      <c r="FK25" s="525"/>
      <c r="FL25" s="525"/>
      <c r="FM25" s="525"/>
      <c r="FN25" s="525"/>
      <c r="FO25" s="525"/>
      <c r="FP25" s="525"/>
      <c r="FQ25" s="525"/>
      <c r="FR25" s="525"/>
      <c r="FS25" s="525"/>
      <c r="FT25" s="525"/>
      <c r="FU25" s="525"/>
      <c r="FV25" s="525"/>
      <c r="FW25" s="525"/>
      <c r="FX25" s="525"/>
      <c r="FY25" s="525"/>
      <c r="FZ25" s="525"/>
      <c r="GA25" s="525"/>
      <c r="GB25" s="525"/>
      <c r="GC25" s="525"/>
      <c r="GD25" s="525"/>
      <c r="GE25" s="525"/>
      <c r="GF25" s="525"/>
      <c r="GG25" s="525"/>
      <c r="GH25" s="525"/>
      <c r="GI25" s="525"/>
      <c r="GJ25" s="525"/>
      <c r="GK25" s="525"/>
      <c r="GL25" s="525"/>
      <c r="GM25" s="525"/>
      <c r="GN25" s="525"/>
      <c r="GO25" s="525"/>
      <c r="GP25" s="525"/>
      <c r="GQ25" s="525"/>
      <c r="GR25" s="525"/>
      <c r="GS25" s="525"/>
      <c r="GT25" s="525"/>
      <c r="GU25" s="525"/>
      <c r="GV25" s="525"/>
      <c r="GW25" s="525"/>
      <c r="GX25" s="525"/>
      <c r="GY25" s="525"/>
      <c r="GZ25" s="525"/>
      <c r="HA25" s="525"/>
      <c r="HB25" s="525"/>
      <c r="HC25" s="525"/>
      <c r="HD25" s="525"/>
      <c r="HE25" s="525"/>
      <c r="HF25" s="525"/>
      <c r="HG25" s="525"/>
      <c r="HH25" s="525"/>
      <c r="HI25" s="525"/>
      <c r="HJ25" s="525"/>
      <c r="HK25" s="525"/>
      <c r="HL25" s="525"/>
      <c r="HM25" s="525"/>
      <c r="HN25" s="525"/>
      <c r="HO25" s="525"/>
      <c r="HP25" s="525"/>
      <c r="HQ25" s="525"/>
      <c r="HR25" s="525"/>
      <c r="HS25" s="525"/>
      <c r="HT25" s="525"/>
      <c r="HU25" s="525"/>
      <c r="HV25" s="525"/>
      <c r="HW25" s="525"/>
      <c r="HX25" s="525"/>
      <c r="HY25" s="525"/>
      <c r="HZ25" s="525"/>
      <c r="IA25" s="525"/>
      <c r="IB25" s="525"/>
      <c r="IC25" s="525"/>
      <c r="ID25" s="525"/>
      <c r="IE25" s="525"/>
      <c r="IF25" s="525"/>
      <c r="IG25" s="525"/>
      <c r="IH25" s="525"/>
      <c r="II25" s="525"/>
      <c r="IJ25" s="525"/>
      <c r="IK25" s="525"/>
      <c r="IL25" s="525"/>
      <c r="IM25" s="525"/>
      <c r="IN25" s="525"/>
      <c r="IO25" s="525"/>
      <c r="IP25" s="525"/>
      <c r="IQ25" s="525"/>
      <c r="IR25" s="525"/>
    </row>
    <row r="26" spans="1:252" s="526" customFormat="1" ht="24.9" customHeight="1" x14ac:dyDescent="0.4">
      <c r="A26" s="459">
        <v>17</v>
      </c>
      <c r="B26" s="462" t="s">
        <v>260</v>
      </c>
      <c r="C26" s="456">
        <f t="shared" ref="C26:N26" si="18">C81</f>
        <v>271</v>
      </c>
      <c r="D26" s="456">
        <f t="shared" si="18"/>
        <v>8500</v>
      </c>
      <c r="E26" s="456">
        <f t="shared" si="18"/>
        <v>0</v>
      </c>
      <c r="F26" s="456">
        <f t="shared" si="18"/>
        <v>0</v>
      </c>
      <c r="G26" s="456">
        <f t="shared" si="18"/>
        <v>384</v>
      </c>
      <c r="H26" s="456">
        <f t="shared" si="18"/>
        <v>48750</v>
      </c>
      <c r="I26" s="456">
        <f t="shared" si="18"/>
        <v>1</v>
      </c>
      <c r="J26" s="456">
        <f t="shared" si="18"/>
        <v>750</v>
      </c>
      <c r="K26" s="456">
        <f t="shared" si="18"/>
        <v>0</v>
      </c>
      <c r="L26" s="456">
        <f t="shared" si="18"/>
        <v>0</v>
      </c>
      <c r="M26" s="456">
        <f t="shared" si="18"/>
        <v>0</v>
      </c>
      <c r="N26" s="456">
        <f t="shared" si="18"/>
        <v>0</v>
      </c>
      <c r="O26" s="456">
        <f>O81</f>
        <v>92</v>
      </c>
      <c r="P26" s="456">
        <f>P81</f>
        <v>148500</v>
      </c>
      <c r="Q26" s="456">
        <f t="shared" ref="Q26:V26" si="19">Q81</f>
        <v>5</v>
      </c>
      <c r="R26" s="456">
        <f t="shared" si="19"/>
        <v>16400</v>
      </c>
      <c r="S26" s="456">
        <f t="shared" si="19"/>
        <v>50</v>
      </c>
      <c r="T26" s="456">
        <f t="shared" si="19"/>
        <v>90000</v>
      </c>
      <c r="U26" s="456">
        <f t="shared" si="19"/>
        <v>37</v>
      </c>
      <c r="V26" s="456">
        <f t="shared" si="19"/>
        <v>30054</v>
      </c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  <c r="BK26" s="525"/>
      <c r="BL26" s="525"/>
      <c r="BM26" s="525"/>
      <c r="BN26" s="525"/>
      <c r="BO26" s="525"/>
      <c r="BP26" s="525"/>
      <c r="BQ26" s="525"/>
      <c r="BR26" s="525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25"/>
      <c r="CD26" s="525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5"/>
      <c r="CP26" s="525"/>
      <c r="CQ26" s="525"/>
      <c r="CR26" s="525"/>
      <c r="CS26" s="525"/>
      <c r="CT26" s="525"/>
      <c r="CU26" s="525"/>
      <c r="CV26" s="525"/>
      <c r="CW26" s="525"/>
      <c r="CX26" s="525"/>
      <c r="CY26" s="525"/>
      <c r="CZ26" s="525"/>
      <c r="DA26" s="525"/>
      <c r="DB26" s="525"/>
      <c r="DC26" s="525"/>
      <c r="DD26" s="525"/>
      <c r="DE26" s="525"/>
      <c r="DF26" s="525"/>
      <c r="DG26" s="525"/>
      <c r="DH26" s="525"/>
      <c r="DI26" s="525"/>
      <c r="DJ26" s="525"/>
      <c r="DK26" s="525"/>
      <c r="DL26" s="525"/>
      <c r="DM26" s="525"/>
      <c r="DN26" s="525"/>
      <c r="DO26" s="525"/>
      <c r="DP26" s="525"/>
      <c r="DQ26" s="525"/>
      <c r="DR26" s="525"/>
      <c r="DS26" s="525"/>
      <c r="DT26" s="525"/>
      <c r="DU26" s="525"/>
      <c r="DV26" s="525"/>
      <c r="DW26" s="525"/>
      <c r="DX26" s="525"/>
      <c r="DY26" s="525"/>
      <c r="DZ26" s="525"/>
      <c r="EA26" s="525"/>
      <c r="EB26" s="525"/>
      <c r="EC26" s="525"/>
      <c r="ED26" s="525"/>
      <c r="EE26" s="525"/>
      <c r="EF26" s="525"/>
      <c r="EG26" s="525"/>
      <c r="EH26" s="525"/>
      <c r="EI26" s="525"/>
      <c r="EJ26" s="525"/>
      <c r="EK26" s="525"/>
      <c r="EL26" s="525"/>
      <c r="EM26" s="525"/>
      <c r="EN26" s="525"/>
      <c r="EO26" s="525"/>
      <c r="EP26" s="525"/>
      <c r="EQ26" s="525"/>
      <c r="ER26" s="525"/>
      <c r="ES26" s="525"/>
      <c r="ET26" s="525"/>
      <c r="EU26" s="525"/>
      <c r="EV26" s="525"/>
      <c r="EW26" s="525"/>
      <c r="EX26" s="525"/>
      <c r="EY26" s="525"/>
      <c r="EZ26" s="525"/>
      <c r="FA26" s="525"/>
      <c r="FB26" s="525"/>
      <c r="FC26" s="525"/>
      <c r="FD26" s="525"/>
      <c r="FE26" s="525"/>
      <c r="FF26" s="525"/>
      <c r="FG26" s="525"/>
      <c r="FH26" s="525"/>
      <c r="FI26" s="525"/>
      <c r="FJ26" s="525"/>
      <c r="FK26" s="525"/>
      <c r="FL26" s="525"/>
      <c r="FM26" s="525"/>
      <c r="FN26" s="525"/>
      <c r="FO26" s="525"/>
      <c r="FP26" s="525"/>
      <c r="FQ26" s="525"/>
      <c r="FR26" s="525"/>
      <c r="FS26" s="525"/>
      <c r="FT26" s="525"/>
      <c r="FU26" s="525"/>
      <c r="FV26" s="525"/>
      <c r="FW26" s="525"/>
      <c r="FX26" s="525"/>
      <c r="FY26" s="525"/>
      <c r="FZ26" s="525"/>
      <c r="GA26" s="525"/>
      <c r="GB26" s="525"/>
      <c r="GC26" s="525"/>
      <c r="GD26" s="525"/>
      <c r="GE26" s="525"/>
      <c r="GF26" s="525"/>
      <c r="GG26" s="525"/>
      <c r="GH26" s="525"/>
      <c r="GI26" s="525"/>
      <c r="GJ26" s="525"/>
      <c r="GK26" s="525"/>
      <c r="GL26" s="525"/>
      <c r="GM26" s="525"/>
      <c r="GN26" s="525"/>
      <c r="GO26" s="525"/>
      <c r="GP26" s="525"/>
      <c r="GQ26" s="525"/>
      <c r="GR26" s="525"/>
      <c r="GS26" s="525"/>
      <c r="GT26" s="525"/>
      <c r="GU26" s="525"/>
      <c r="GV26" s="525"/>
      <c r="GW26" s="525"/>
      <c r="GX26" s="525"/>
      <c r="GY26" s="525"/>
      <c r="GZ26" s="525"/>
      <c r="HA26" s="525"/>
      <c r="HB26" s="525"/>
      <c r="HC26" s="525"/>
      <c r="HD26" s="525"/>
      <c r="HE26" s="525"/>
      <c r="HF26" s="525"/>
      <c r="HG26" s="525"/>
      <c r="HH26" s="525"/>
      <c r="HI26" s="525"/>
      <c r="HJ26" s="525"/>
      <c r="HK26" s="525"/>
      <c r="HL26" s="525"/>
      <c r="HM26" s="525"/>
      <c r="HN26" s="525"/>
      <c r="HO26" s="525"/>
      <c r="HP26" s="525"/>
      <c r="HQ26" s="525"/>
      <c r="HR26" s="525"/>
      <c r="HS26" s="525"/>
      <c r="HT26" s="525"/>
      <c r="HU26" s="525"/>
      <c r="HV26" s="525"/>
      <c r="HW26" s="525"/>
      <c r="HX26" s="525"/>
      <c r="HY26" s="525"/>
      <c r="HZ26" s="525"/>
      <c r="IA26" s="525"/>
      <c r="IB26" s="525"/>
      <c r="IC26" s="525"/>
      <c r="ID26" s="525"/>
      <c r="IE26" s="525"/>
      <c r="IF26" s="525"/>
      <c r="IG26" s="525"/>
      <c r="IH26" s="525"/>
      <c r="II26" s="525"/>
      <c r="IJ26" s="525"/>
      <c r="IK26" s="525"/>
      <c r="IL26" s="525"/>
      <c r="IM26" s="525"/>
      <c r="IN26" s="525"/>
      <c r="IO26" s="525"/>
      <c r="IP26" s="525"/>
      <c r="IQ26" s="525"/>
      <c r="IR26" s="525"/>
    </row>
    <row r="27" spans="1:252" s="526" customFormat="1" ht="24.9" customHeight="1" x14ac:dyDescent="0.4">
      <c r="A27" s="459">
        <v>18</v>
      </c>
      <c r="B27" s="460" t="s">
        <v>244</v>
      </c>
      <c r="C27" s="456">
        <f>C84</f>
        <v>17</v>
      </c>
      <c r="D27" s="456">
        <f t="shared" ref="D27:V28" si="20">D84</f>
        <v>600</v>
      </c>
      <c r="E27" s="456">
        <f t="shared" si="20"/>
        <v>0</v>
      </c>
      <c r="F27" s="456">
        <f t="shared" si="20"/>
        <v>0</v>
      </c>
      <c r="G27" s="456">
        <f t="shared" si="20"/>
        <v>22</v>
      </c>
      <c r="H27" s="456">
        <f t="shared" si="20"/>
        <v>2700</v>
      </c>
      <c r="I27" s="456">
        <f t="shared" si="20"/>
        <v>0</v>
      </c>
      <c r="J27" s="456">
        <f t="shared" si="20"/>
        <v>0</v>
      </c>
      <c r="K27" s="456">
        <f t="shared" si="20"/>
        <v>0</v>
      </c>
      <c r="L27" s="456">
        <f t="shared" si="20"/>
        <v>0</v>
      </c>
      <c r="M27" s="456">
        <f t="shared" si="20"/>
        <v>0</v>
      </c>
      <c r="N27" s="456">
        <f t="shared" si="20"/>
        <v>0</v>
      </c>
      <c r="O27" s="456">
        <f t="shared" si="20"/>
        <v>12</v>
      </c>
      <c r="P27" s="456">
        <f t="shared" si="20"/>
        <v>28500</v>
      </c>
      <c r="Q27" s="456">
        <f t="shared" si="20"/>
        <v>0</v>
      </c>
      <c r="R27" s="456">
        <f t="shared" si="20"/>
        <v>0</v>
      </c>
      <c r="S27" s="456">
        <f t="shared" si="20"/>
        <v>6</v>
      </c>
      <c r="T27" s="456">
        <f t="shared" si="20"/>
        <v>11000</v>
      </c>
      <c r="U27" s="456">
        <f t="shared" si="20"/>
        <v>0</v>
      </c>
      <c r="V27" s="456">
        <f t="shared" si="20"/>
        <v>0</v>
      </c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5"/>
      <c r="BF27" s="525"/>
      <c r="BG27" s="525"/>
      <c r="BH27" s="525"/>
      <c r="BI27" s="525"/>
      <c r="BJ27" s="525"/>
      <c r="BK27" s="525"/>
      <c r="BL27" s="525"/>
      <c r="BM27" s="525"/>
      <c r="BN27" s="525"/>
      <c r="BO27" s="525"/>
      <c r="BP27" s="525"/>
      <c r="BQ27" s="525"/>
      <c r="BR27" s="525"/>
      <c r="BS27" s="525"/>
      <c r="BT27" s="525"/>
      <c r="BU27" s="525"/>
      <c r="BV27" s="525"/>
      <c r="BW27" s="525"/>
      <c r="BX27" s="525"/>
      <c r="BY27" s="525"/>
      <c r="BZ27" s="525"/>
      <c r="CA27" s="525"/>
      <c r="CB27" s="525"/>
      <c r="CC27" s="525"/>
      <c r="CD27" s="525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5"/>
      <c r="CP27" s="525"/>
      <c r="CQ27" s="525"/>
      <c r="CR27" s="525"/>
      <c r="CS27" s="525"/>
      <c r="CT27" s="525"/>
      <c r="CU27" s="525"/>
      <c r="CV27" s="525"/>
      <c r="CW27" s="525"/>
      <c r="CX27" s="525"/>
      <c r="CY27" s="525"/>
      <c r="CZ27" s="525"/>
      <c r="DA27" s="525"/>
      <c r="DB27" s="525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5"/>
      <c r="DN27" s="525"/>
      <c r="DO27" s="525"/>
      <c r="DP27" s="525"/>
      <c r="DQ27" s="525"/>
      <c r="DR27" s="525"/>
      <c r="DS27" s="525"/>
      <c r="DT27" s="525"/>
      <c r="DU27" s="525"/>
      <c r="DV27" s="525"/>
      <c r="DW27" s="525"/>
      <c r="DX27" s="525"/>
      <c r="DY27" s="525"/>
      <c r="DZ27" s="525"/>
      <c r="EA27" s="525"/>
      <c r="EB27" s="525"/>
      <c r="EC27" s="525"/>
      <c r="ED27" s="525"/>
      <c r="EE27" s="525"/>
      <c r="EF27" s="525"/>
      <c r="EG27" s="525"/>
      <c r="EH27" s="525"/>
      <c r="EI27" s="525"/>
      <c r="EJ27" s="525"/>
      <c r="EK27" s="525"/>
      <c r="EL27" s="525"/>
      <c r="EM27" s="525"/>
      <c r="EN27" s="525"/>
      <c r="EO27" s="525"/>
      <c r="EP27" s="525"/>
      <c r="EQ27" s="525"/>
      <c r="ER27" s="525"/>
      <c r="ES27" s="525"/>
      <c r="ET27" s="525"/>
      <c r="EU27" s="525"/>
      <c r="EV27" s="525"/>
      <c r="EW27" s="525"/>
      <c r="EX27" s="525"/>
      <c r="EY27" s="525"/>
      <c r="EZ27" s="525"/>
      <c r="FA27" s="525"/>
      <c r="FB27" s="525"/>
      <c r="FC27" s="525"/>
      <c r="FD27" s="525"/>
      <c r="FE27" s="525"/>
      <c r="FF27" s="525"/>
      <c r="FG27" s="525"/>
      <c r="FH27" s="525"/>
      <c r="FI27" s="525"/>
      <c r="FJ27" s="525"/>
      <c r="FK27" s="525"/>
      <c r="FL27" s="525"/>
      <c r="FM27" s="525"/>
      <c r="FN27" s="525"/>
      <c r="FO27" s="525"/>
      <c r="FP27" s="525"/>
      <c r="FQ27" s="525"/>
      <c r="FR27" s="525"/>
      <c r="FS27" s="525"/>
      <c r="FT27" s="525"/>
      <c r="FU27" s="525"/>
      <c r="FV27" s="525"/>
      <c r="FW27" s="525"/>
      <c r="FX27" s="525"/>
      <c r="FY27" s="525"/>
      <c r="FZ27" s="525"/>
      <c r="GA27" s="525"/>
      <c r="GB27" s="525"/>
      <c r="GC27" s="525"/>
      <c r="GD27" s="525"/>
      <c r="GE27" s="525"/>
      <c r="GF27" s="525"/>
      <c r="GG27" s="525"/>
      <c r="GH27" s="525"/>
      <c r="GI27" s="525"/>
      <c r="GJ27" s="525"/>
      <c r="GK27" s="525"/>
      <c r="GL27" s="525"/>
      <c r="GM27" s="525"/>
      <c r="GN27" s="525"/>
      <c r="GO27" s="525"/>
      <c r="GP27" s="525"/>
      <c r="GQ27" s="525"/>
      <c r="GR27" s="525"/>
      <c r="GS27" s="525"/>
      <c r="GT27" s="525"/>
      <c r="GU27" s="525"/>
      <c r="GV27" s="525"/>
      <c r="GW27" s="525"/>
      <c r="GX27" s="525"/>
      <c r="GY27" s="525"/>
      <c r="GZ27" s="525"/>
      <c r="HA27" s="525"/>
      <c r="HB27" s="525"/>
      <c r="HC27" s="525"/>
      <c r="HD27" s="525"/>
      <c r="HE27" s="525"/>
      <c r="HF27" s="525"/>
      <c r="HG27" s="525"/>
      <c r="HH27" s="525"/>
      <c r="HI27" s="525"/>
      <c r="HJ27" s="525"/>
      <c r="HK27" s="525"/>
      <c r="HL27" s="525"/>
      <c r="HM27" s="525"/>
      <c r="HN27" s="525"/>
      <c r="HO27" s="525"/>
      <c r="HP27" s="525"/>
      <c r="HQ27" s="525"/>
      <c r="HR27" s="525"/>
      <c r="HS27" s="525"/>
      <c r="HT27" s="525"/>
      <c r="HU27" s="525"/>
      <c r="HV27" s="525"/>
      <c r="HW27" s="525"/>
      <c r="HX27" s="525"/>
      <c r="HY27" s="525"/>
      <c r="HZ27" s="525"/>
      <c r="IA27" s="525"/>
      <c r="IB27" s="525"/>
      <c r="IC27" s="525"/>
      <c r="ID27" s="525"/>
      <c r="IE27" s="525"/>
      <c r="IF27" s="525"/>
      <c r="IG27" s="525"/>
      <c r="IH27" s="525"/>
      <c r="II27" s="525"/>
      <c r="IJ27" s="525"/>
      <c r="IK27" s="525"/>
      <c r="IL27" s="525"/>
      <c r="IM27" s="525"/>
      <c r="IN27" s="525"/>
      <c r="IO27" s="525"/>
      <c r="IP27" s="525"/>
      <c r="IQ27" s="525"/>
      <c r="IR27" s="525"/>
    </row>
    <row r="28" spans="1:252" s="526" customFormat="1" ht="24.9" customHeight="1" x14ac:dyDescent="0.4">
      <c r="A28" s="459">
        <v>19</v>
      </c>
      <c r="B28" s="460" t="s">
        <v>254</v>
      </c>
      <c r="C28" s="456">
        <f>C85</f>
        <v>100</v>
      </c>
      <c r="D28" s="456">
        <f>D85</f>
        <v>3100</v>
      </c>
      <c r="E28" s="456">
        <f t="shared" si="20"/>
        <v>0</v>
      </c>
      <c r="F28" s="456">
        <f t="shared" si="20"/>
        <v>0</v>
      </c>
      <c r="G28" s="456">
        <f t="shared" si="20"/>
        <v>130</v>
      </c>
      <c r="H28" s="456">
        <f t="shared" si="20"/>
        <v>21400</v>
      </c>
      <c r="I28" s="456">
        <f t="shared" si="20"/>
        <v>0</v>
      </c>
      <c r="J28" s="456">
        <f t="shared" si="20"/>
        <v>0</v>
      </c>
      <c r="K28" s="456">
        <f t="shared" si="20"/>
        <v>0</v>
      </c>
      <c r="L28" s="456">
        <f t="shared" si="20"/>
        <v>0</v>
      </c>
      <c r="M28" s="456">
        <f t="shared" si="20"/>
        <v>0</v>
      </c>
      <c r="N28" s="456">
        <f t="shared" si="20"/>
        <v>0</v>
      </c>
      <c r="O28" s="456">
        <f t="shared" si="20"/>
        <v>40</v>
      </c>
      <c r="P28" s="456">
        <f t="shared" si="20"/>
        <v>64500</v>
      </c>
      <c r="Q28" s="456">
        <f t="shared" si="20"/>
        <v>0</v>
      </c>
      <c r="R28" s="456">
        <f t="shared" si="20"/>
        <v>0</v>
      </c>
      <c r="S28" s="456">
        <f t="shared" si="20"/>
        <v>31</v>
      </c>
      <c r="T28" s="456">
        <f t="shared" si="20"/>
        <v>17000</v>
      </c>
      <c r="U28" s="456">
        <f t="shared" si="20"/>
        <v>0</v>
      </c>
      <c r="V28" s="456">
        <f t="shared" si="20"/>
        <v>0</v>
      </c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  <c r="AG28" s="525"/>
      <c r="AH28" s="525"/>
      <c r="AI28" s="525"/>
      <c r="AJ28" s="525"/>
      <c r="AK28" s="525"/>
      <c r="AL28" s="525"/>
      <c r="AM28" s="525"/>
      <c r="AN28" s="525"/>
      <c r="AO28" s="525"/>
      <c r="AP28" s="525"/>
      <c r="AQ28" s="525"/>
      <c r="AR28" s="525"/>
      <c r="AS28" s="525"/>
      <c r="AT28" s="525"/>
      <c r="AU28" s="525"/>
      <c r="AV28" s="525"/>
      <c r="AW28" s="525"/>
      <c r="AX28" s="525"/>
      <c r="AY28" s="525"/>
      <c r="AZ28" s="525"/>
      <c r="BA28" s="525"/>
      <c r="BB28" s="525"/>
      <c r="BC28" s="525"/>
      <c r="BD28" s="525"/>
      <c r="BE28" s="525"/>
      <c r="BF28" s="525"/>
      <c r="BG28" s="525"/>
      <c r="BH28" s="525"/>
      <c r="BI28" s="525"/>
      <c r="BJ28" s="525"/>
      <c r="BK28" s="525"/>
      <c r="BL28" s="525"/>
      <c r="BM28" s="525"/>
      <c r="BN28" s="525"/>
      <c r="BO28" s="525"/>
      <c r="BP28" s="525"/>
      <c r="BQ28" s="525"/>
      <c r="BR28" s="525"/>
      <c r="BS28" s="525"/>
      <c r="BT28" s="525"/>
      <c r="BU28" s="525"/>
      <c r="BV28" s="525"/>
      <c r="BW28" s="525"/>
      <c r="BX28" s="525"/>
      <c r="BY28" s="525"/>
      <c r="BZ28" s="525"/>
      <c r="CA28" s="525"/>
      <c r="CB28" s="525"/>
      <c r="CC28" s="525"/>
      <c r="CD28" s="525"/>
      <c r="CE28" s="525"/>
      <c r="CF28" s="525"/>
      <c r="CG28" s="525"/>
      <c r="CH28" s="525"/>
      <c r="CI28" s="525"/>
      <c r="CJ28" s="525"/>
      <c r="CK28" s="525"/>
      <c r="CL28" s="525"/>
      <c r="CM28" s="525"/>
      <c r="CN28" s="525"/>
      <c r="CO28" s="525"/>
      <c r="CP28" s="525"/>
      <c r="CQ28" s="525"/>
      <c r="CR28" s="525"/>
      <c r="CS28" s="525"/>
      <c r="CT28" s="525"/>
      <c r="CU28" s="525"/>
      <c r="CV28" s="525"/>
      <c r="CW28" s="525"/>
      <c r="CX28" s="525"/>
      <c r="CY28" s="525"/>
      <c r="CZ28" s="525"/>
      <c r="DA28" s="525"/>
      <c r="DB28" s="525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5"/>
      <c r="DN28" s="525"/>
      <c r="DO28" s="525"/>
      <c r="DP28" s="525"/>
      <c r="DQ28" s="525"/>
      <c r="DR28" s="525"/>
      <c r="DS28" s="525"/>
      <c r="DT28" s="525"/>
      <c r="DU28" s="525"/>
      <c r="DV28" s="525"/>
      <c r="DW28" s="525"/>
      <c r="DX28" s="525"/>
      <c r="DY28" s="525"/>
      <c r="DZ28" s="525"/>
      <c r="EA28" s="525"/>
      <c r="EB28" s="525"/>
      <c r="EC28" s="525"/>
      <c r="ED28" s="525"/>
      <c r="EE28" s="525"/>
      <c r="EF28" s="525"/>
      <c r="EG28" s="525"/>
      <c r="EH28" s="525"/>
      <c r="EI28" s="525"/>
      <c r="EJ28" s="525"/>
      <c r="EK28" s="525"/>
      <c r="EL28" s="525"/>
      <c r="EM28" s="525"/>
      <c r="EN28" s="525"/>
      <c r="EO28" s="525"/>
      <c r="EP28" s="525"/>
      <c r="EQ28" s="525"/>
      <c r="ER28" s="525"/>
      <c r="ES28" s="525"/>
      <c r="ET28" s="525"/>
      <c r="EU28" s="525"/>
      <c r="EV28" s="525"/>
      <c r="EW28" s="525"/>
      <c r="EX28" s="525"/>
      <c r="EY28" s="525"/>
      <c r="EZ28" s="525"/>
      <c r="FA28" s="525"/>
      <c r="FB28" s="525"/>
      <c r="FC28" s="525"/>
      <c r="FD28" s="525"/>
      <c r="FE28" s="525"/>
      <c r="FF28" s="525"/>
      <c r="FG28" s="525"/>
      <c r="FH28" s="525"/>
      <c r="FI28" s="525"/>
      <c r="FJ28" s="525"/>
      <c r="FK28" s="525"/>
      <c r="FL28" s="525"/>
      <c r="FM28" s="525"/>
      <c r="FN28" s="525"/>
      <c r="FO28" s="525"/>
      <c r="FP28" s="525"/>
      <c r="FQ28" s="525"/>
      <c r="FR28" s="525"/>
      <c r="FS28" s="525"/>
      <c r="FT28" s="525"/>
      <c r="FU28" s="525"/>
      <c r="FV28" s="525"/>
      <c r="FW28" s="525"/>
      <c r="FX28" s="525"/>
      <c r="FY28" s="525"/>
      <c r="FZ28" s="525"/>
      <c r="GA28" s="525"/>
      <c r="GB28" s="525"/>
      <c r="GC28" s="525"/>
      <c r="GD28" s="525"/>
      <c r="GE28" s="525"/>
      <c r="GF28" s="525"/>
      <c r="GG28" s="525"/>
      <c r="GH28" s="525"/>
      <c r="GI28" s="525"/>
      <c r="GJ28" s="525"/>
      <c r="GK28" s="525"/>
      <c r="GL28" s="525"/>
      <c r="GM28" s="525"/>
      <c r="GN28" s="525"/>
      <c r="GO28" s="525"/>
      <c r="GP28" s="525"/>
      <c r="GQ28" s="525"/>
      <c r="GR28" s="525"/>
      <c r="GS28" s="525"/>
      <c r="GT28" s="525"/>
      <c r="GU28" s="525"/>
      <c r="GV28" s="525"/>
      <c r="GW28" s="525"/>
      <c r="GX28" s="525"/>
      <c r="GY28" s="525"/>
      <c r="GZ28" s="525"/>
      <c r="HA28" s="525"/>
      <c r="HB28" s="525"/>
      <c r="HC28" s="525"/>
      <c r="HD28" s="525"/>
      <c r="HE28" s="525"/>
      <c r="HF28" s="525"/>
      <c r="HG28" s="525"/>
      <c r="HH28" s="525"/>
      <c r="HI28" s="525"/>
      <c r="HJ28" s="525"/>
      <c r="HK28" s="525"/>
      <c r="HL28" s="525"/>
      <c r="HM28" s="525"/>
      <c r="HN28" s="525"/>
      <c r="HO28" s="525"/>
      <c r="HP28" s="525"/>
      <c r="HQ28" s="525"/>
      <c r="HR28" s="525"/>
      <c r="HS28" s="525"/>
      <c r="HT28" s="525"/>
      <c r="HU28" s="525"/>
      <c r="HV28" s="525"/>
      <c r="HW28" s="525"/>
      <c r="HX28" s="525"/>
      <c r="HY28" s="525"/>
      <c r="HZ28" s="525"/>
      <c r="IA28" s="525"/>
      <c r="IB28" s="525"/>
      <c r="IC28" s="525"/>
      <c r="ID28" s="525"/>
      <c r="IE28" s="525"/>
      <c r="IF28" s="525"/>
      <c r="IG28" s="525"/>
      <c r="IH28" s="525"/>
      <c r="II28" s="525"/>
      <c r="IJ28" s="525"/>
      <c r="IK28" s="525"/>
      <c r="IL28" s="525"/>
      <c r="IM28" s="525"/>
      <c r="IN28" s="525"/>
      <c r="IO28" s="525"/>
      <c r="IP28" s="525"/>
      <c r="IQ28" s="525"/>
      <c r="IR28" s="525"/>
    </row>
    <row r="29" spans="1:252" s="526" customFormat="1" ht="24.9" customHeight="1" x14ac:dyDescent="0.4">
      <c r="A29" s="459">
        <v>20</v>
      </c>
      <c r="B29" s="460" t="s">
        <v>245</v>
      </c>
      <c r="C29" s="456">
        <f>C87</f>
        <v>17</v>
      </c>
      <c r="D29" s="456">
        <f t="shared" ref="D29:V29" si="21">D87</f>
        <v>500</v>
      </c>
      <c r="E29" s="456">
        <f t="shared" si="21"/>
        <v>0</v>
      </c>
      <c r="F29" s="456">
        <f t="shared" si="21"/>
        <v>0</v>
      </c>
      <c r="G29" s="456">
        <f t="shared" si="21"/>
        <v>22</v>
      </c>
      <c r="H29" s="456">
        <f t="shared" si="21"/>
        <v>2600</v>
      </c>
      <c r="I29" s="456">
        <f t="shared" si="21"/>
        <v>0</v>
      </c>
      <c r="J29" s="456">
        <f t="shared" si="21"/>
        <v>0</v>
      </c>
      <c r="K29" s="456">
        <f t="shared" si="21"/>
        <v>0</v>
      </c>
      <c r="L29" s="456">
        <f t="shared" si="21"/>
        <v>0</v>
      </c>
      <c r="M29" s="456">
        <f t="shared" si="21"/>
        <v>0</v>
      </c>
      <c r="N29" s="456">
        <f t="shared" si="21"/>
        <v>0</v>
      </c>
      <c r="O29" s="456">
        <f t="shared" si="21"/>
        <v>12</v>
      </c>
      <c r="P29" s="456">
        <f t="shared" si="21"/>
        <v>28500</v>
      </c>
      <c r="Q29" s="456">
        <f t="shared" si="21"/>
        <v>0</v>
      </c>
      <c r="R29" s="456">
        <f t="shared" si="21"/>
        <v>0</v>
      </c>
      <c r="S29" s="456">
        <f t="shared" si="21"/>
        <v>6</v>
      </c>
      <c r="T29" s="456">
        <f t="shared" si="21"/>
        <v>11000</v>
      </c>
      <c r="U29" s="456">
        <f t="shared" si="21"/>
        <v>3</v>
      </c>
      <c r="V29" s="456">
        <f t="shared" si="21"/>
        <v>4500</v>
      </c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25"/>
      <c r="BB29" s="525"/>
      <c r="BC29" s="525"/>
      <c r="BD29" s="525"/>
      <c r="BE29" s="525"/>
      <c r="BF29" s="525"/>
      <c r="BG29" s="525"/>
      <c r="BH29" s="525"/>
      <c r="BI29" s="525"/>
      <c r="BJ29" s="525"/>
      <c r="BK29" s="525"/>
      <c r="BL29" s="525"/>
      <c r="BM29" s="525"/>
      <c r="BN29" s="525"/>
      <c r="BO29" s="525"/>
      <c r="BP29" s="525"/>
      <c r="BQ29" s="525"/>
      <c r="BR29" s="525"/>
      <c r="BS29" s="525"/>
      <c r="BT29" s="525"/>
      <c r="BU29" s="525"/>
      <c r="BV29" s="525"/>
      <c r="BW29" s="525"/>
      <c r="BX29" s="525"/>
      <c r="BY29" s="525"/>
      <c r="BZ29" s="525"/>
      <c r="CA29" s="525"/>
      <c r="CB29" s="525"/>
      <c r="CC29" s="525"/>
      <c r="CD29" s="525"/>
      <c r="CE29" s="525"/>
      <c r="CF29" s="525"/>
      <c r="CG29" s="525"/>
      <c r="CH29" s="525"/>
      <c r="CI29" s="525"/>
      <c r="CJ29" s="525"/>
      <c r="CK29" s="525"/>
      <c r="CL29" s="525"/>
      <c r="CM29" s="525"/>
      <c r="CN29" s="525"/>
      <c r="CO29" s="525"/>
      <c r="CP29" s="525"/>
      <c r="CQ29" s="525"/>
      <c r="CR29" s="525"/>
      <c r="CS29" s="525"/>
      <c r="CT29" s="525"/>
      <c r="CU29" s="525"/>
      <c r="CV29" s="525"/>
      <c r="CW29" s="525"/>
      <c r="CX29" s="525"/>
      <c r="CY29" s="525"/>
      <c r="CZ29" s="525"/>
      <c r="DA29" s="525"/>
      <c r="DB29" s="525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5"/>
      <c r="DN29" s="525"/>
      <c r="DO29" s="525"/>
      <c r="DP29" s="525"/>
      <c r="DQ29" s="525"/>
      <c r="DR29" s="525"/>
      <c r="DS29" s="525"/>
      <c r="DT29" s="525"/>
      <c r="DU29" s="525"/>
      <c r="DV29" s="525"/>
      <c r="DW29" s="525"/>
      <c r="DX29" s="525"/>
      <c r="DY29" s="525"/>
      <c r="DZ29" s="525"/>
      <c r="EA29" s="525"/>
      <c r="EB29" s="525"/>
      <c r="EC29" s="525"/>
      <c r="ED29" s="525"/>
      <c r="EE29" s="525"/>
      <c r="EF29" s="525"/>
      <c r="EG29" s="525"/>
      <c r="EH29" s="525"/>
      <c r="EI29" s="525"/>
      <c r="EJ29" s="525"/>
      <c r="EK29" s="525"/>
      <c r="EL29" s="525"/>
      <c r="EM29" s="525"/>
      <c r="EN29" s="525"/>
      <c r="EO29" s="525"/>
      <c r="EP29" s="525"/>
      <c r="EQ29" s="525"/>
      <c r="ER29" s="525"/>
      <c r="ES29" s="525"/>
      <c r="ET29" s="525"/>
      <c r="EU29" s="525"/>
      <c r="EV29" s="525"/>
      <c r="EW29" s="525"/>
      <c r="EX29" s="525"/>
      <c r="EY29" s="525"/>
      <c r="EZ29" s="525"/>
      <c r="FA29" s="525"/>
      <c r="FB29" s="525"/>
      <c r="FC29" s="525"/>
      <c r="FD29" s="525"/>
      <c r="FE29" s="525"/>
      <c r="FF29" s="525"/>
      <c r="FG29" s="525"/>
      <c r="FH29" s="525"/>
      <c r="FI29" s="525"/>
      <c r="FJ29" s="525"/>
      <c r="FK29" s="525"/>
      <c r="FL29" s="525"/>
      <c r="FM29" s="525"/>
      <c r="FN29" s="525"/>
      <c r="FO29" s="525"/>
      <c r="FP29" s="525"/>
      <c r="FQ29" s="525"/>
      <c r="FR29" s="525"/>
      <c r="FS29" s="525"/>
      <c r="FT29" s="525"/>
      <c r="FU29" s="525"/>
      <c r="FV29" s="525"/>
      <c r="FW29" s="525"/>
      <c r="FX29" s="525"/>
      <c r="FY29" s="525"/>
      <c r="FZ29" s="525"/>
      <c r="GA29" s="525"/>
      <c r="GB29" s="525"/>
      <c r="GC29" s="525"/>
      <c r="GD29" s="525"/>
      <c r="GE29" s="525"/>
      <c r="GF29" s="525"/>
      <c r="GG29" s="525"/>
      <c r="GH29" s="525"/>
      <c r="GI29" s="525"/>
      <c r="GJ29" s="525"/>
      <c r="GK29" s="525"/>
      <c r="GL29" s="525"/>
      <c r="GM29" s="525"/>
      <c r="GN29" s="525"/>
      <c r="GO29" s="525"/>
      <c r="GP29" s="525"/>
      <c r="GQ29" s="525"/>
      <c r="GR29" s="525"/>
      <c r="GS29" s="525"/>
      <c r="GT29" s="525"/>
      <c r="GU29" s="525"/>
      <c r="GV29" s="525"/>
      <c r="GW29" s="525"/>
      <c r="GX29" s="525"/>
      <c r="GY29" s="525"/>
      <c r="GZ29" s="525"/>
      <c r="HA29" s="525"/>
      <c r="HB29" s="525"/>
      <c r="HC29" s="525"/>
      <c r="HD29" s="525"/>
      <c r="HE29" s="525"/>
      <c r="HF29" s="525"/>
      <c r="HG29" s="525"/>
      <c r="HH29" s="525"/>
      <c r="HI29" s="525"/>
      <c r="HJ29" s="525"/>
      <c r="HK29" s="525"/>
      <c r="HL29" s="525"/>
      <c r="HM29" s="525"/>
      <c r="HN29" s="525"/>
      <c r="HO29" s="525"/>
      <c r="HP29" s="525"/>
      <c r="HQ29" s="525"/>
      <c r="HR29" s="525"/>
      <c r="HS29" s="525"/>
      <c r="HT29" s="525"/>
      <c r="HU29" s="525"/>
      <c r="HV29" s="525"/>
      <c r="HW29" s="525"/>
      <c r="HX29" s="525"/>
      <c r="HY29" s="525"/>
      <c r="HZ29" s="525"/>
      <c r="IA29" s="525"/>
      <c r="IB29" s="525"/>
      <c r="IC29" s="525"/>
      <c r="ID29" s="525"/>
      <c r="IE29" s="525"/>
      <c r="IF29" s="525"/>
      <c r="IG29" s="525"/>
      <c r="IH29" s="525"/>
      <c r="II29" s="525"/>
      <c r="IJ29" s="525"/>
      <c r="IK29" s="525"/>
      <c r="IL29" s="525"/>
      <c r="IM29" s="525"/>
      <c r="IN29" s="525"/>
      <c r="IO29" s="525"/>
      <c r="IP29" s="525"/>
      <c r="IQ29" s="525"/>
      <c r="IR29" s="525"/>
    </row>
    <row r="30" spans="1:252" s="526" customFormat="1" ht="24.9" customHeight="1" x14ac:dyDescent="0.4">
      <c r="A30" s="459">
        <v>21</v>
      </c>
      <c r="B30" s="460" t="s">
        <v>246</v>
      </c>
      <c r="C30" s="456">
        <f>C92</f>
        <v>17</v>
      </c>
      <c r="D30" s="456">
        <f t="shared" ref="D30:V30" si="22">D92</f>
        <v>500</v>
      </c>
      <c r="E30" s="456">
        <f t="shared" si="22"/>
        <v>0</v>
      </c>
      <c r="F30" s="456">
        <f t="shared" si="22"/>
        <v>0</v>
      </c>
      <c r="G30" s="456">
        <f t="shared" si="22"/>
        <v>22</v>
      </c>
      <c r="H30" s="456">
        <f t="shared" si="22"/>
        <v>2600</v>
      </c>
      <c r="I30" s="456">
        <f t="shared" si="22"/>
        <v>0</v>
      </c>
      <c r="J30" s="456">
        <f t="shared" si="22"/>
        <v>0</v>
      </c>
      <c r="K30" s="456">
        <f t="shared" si="22"/>
        <v>0</v>
      </c>
      <c r="L30" s="456">
        <f t="shared" si="22"/>
        <v>0</v>
      </c>
      <c r="M30" s="456">
        <f t="shared" si="22"/>
        <v>0</v>
      </c>
      <c r="N30" s="456">
        <f t="shared" si="22"/>
        <v>0</v>
      </c>
      <c r="O30" s="456">
        <f t="shared" si="22"/>
        <v>12</v>
      </c>
      <c r="P30" s="456">
        <f t="shared" si="22"/>
        <v>28500</v>
      </c>
      <c r="Q30" s="456">
        <f t="shared" si="22"/>
        <v>2</v>
      </c>
      <c r="R30" s="456">
        <f t="shared" si="22"/>
        <v>2800</v>
      </c>
      <c r="S30" s="456">
        <f t="shared" si="22"/>
        <v>6</v>
      </c>
      <c r="T30" s="456">
        <f t="shared" si="22"/>
        <v>10500</v>
      </c>
      <c r="U30" s="456">
        <f t="shared" si="22"/>
        <v>0</v>
      </c>
      <c r="V30" s="456">
        <f t="shared" si="22"/>
        <v>0</v>
      </c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5"/>
      <c r="CD30" s="525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5"/>
      <c r="CP30" s="525"/>
      <c r="CQ30" s="525"/>
      <c r="CR30" s="525"/>
      <c r="CS30" s="525"/>
      <c r="CT30" s="525"/>
      <c r="CU30" s="525"/>
      <c r="CV30" s="525"/>
      <c r="CW30" s="525"/>
      <c r="CX30" s="525"/>
      <c r="CY30" s="525"/>
      <c r="CZ30" s="525"/>
      <c r="DA30" s="525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5"/>
      <c r="DN30" s="525"/>
      <c r="DO30" s="525"/>
      <c r="DP30" s="525"/>
      <c r="DQ30" s="525"/>
      <c r="DR30" s="525"/>
      <c r="DS30" s="525"/>
      <c r="DT30" s="525"/>
      <c r="DU30" s="525"/>
      <c r="DV30" s="525"/>
      <c r="DW30" s="525"/>
      <c r="DX30" s="525"/>
      <c r="DY30" s="525"/>
      <c r="DZ30" s="525"/>
      <c r="EA30" s="525"/>
      <c r="EB30" s="525"/>
      <c r="EC30" s="525"/>
      <c r="ED30" s="525"/>
      <c r="EE30" s="525"/>
      <c r="EF30" s="525"/>
      <c r="EG30" s="525"/>
      <c r="EH30" s="525"/>
      <c r="EI30" s="525"/>
      <c r="EJ30" s="525"/>
      <c r="EK30" s="525"/>
      <c r="EL30" s="525"/>
      <c r="EM30" s="525"/>
      <c r="EN30" s="525"/>
      <c r="EO30" s="525"/>
      <c r="EP30" s="525"/>
      <c r="EQ30" s="525"/>
      <c r="ER30" s="525"/>
      <c r="ES30" s="525"/>
      <c r="ET30" s="525"/>
      <c r="EU30" s="525"/>
      <c r="EV30" s="525"/>
      <c r="EW30" s="525"/>
      <c r="EX30" s="525"/>
      <c r="EY30" s="525"/>
      <c r="EZ30" s="525"/>
      <c r="FA30" s="525"/>
      <c r="FB30" s="525"/>
      <c r="FC30" s="525"/>
      <c r="FD30" s="525"/>
      <c r="FE30" s="525"/>
      <c r="FF30" s="525"/>
      <c r="FG30" s="525"/>
      <c r="FH30" s="525"/>
      <c r="FI30" s="525"/>
      <c r="FJ30" s="525"/>
      <c r="FK30" s="525"/>
      <c r="FL30" s="525"/>
      <c r="FM30" s="525"/>
      <c r="FN30" s="525"/>
      <c r="FO30" s="525"/>
      <c r="FP30" s="525"/>
      <c r="FQ30" s="525"/>
      <c r="FR30" s="525"/>
      <c r="FS30" s="525"/>
      <c r="FT30" s="525"/>
      <c r="FU30" s="525"/>
      <c r="FV30" s="525"/>
      <c r="FW30" s="525"/>
      <c r="FX30" s="525"/>
      <c r="FY30" s="525"/>
      <c r="FZ30" s="525"/>
      <c r="GA30" s="525"/>
      <c r="GB30" s="525"/>
      <c r="GC30" s="525"/>
      <c r="GD30" s="525"/>
      <c r="GE30" s="525"/>
      <c r="GF30" s="525"/>
      <c r="GG30" s="525"/>
      <c r="GH30" s="525"/>
      <c r="GI30" s="525"/>
      <c r="GJ30" s="525"/>
      <c r="GK30" s="525"/>
      <c r="GL30" s="525"/>
      <c r="GM30" s="525"/>
      <c r="GN30" s="525"/>
      <c r="GO30" s="525"/>
      <c r="GP30" s="525"/>
      <c r="GQ30" s="525"/>
      <c r="GR30" s="525"/>
      <c r="GS30" s="525"/>
      <c r="GT30" s="525"/>
      <c r="GU30" s="525"/>
      <c r="GV30" s="525"/>
      <c r="GW30" s="525"/>
      <c r="GX30" s="525"/>
      <c r="GY30" s="525"/>
      <c r="GZ30" s="525"/>
      <c r="HA30" s="525"/>
      <c r="HB30" s="525"/>
      <c r="HC30" s="525"/>
      <c r="HD30" s="525"/>
      <c r="HE30" s="525"/>
      <c r="HF30" s="525"/>
      <c r="HG30" s="525"/>
      <c r="HH30" s="525"/>
      <c r="HI30" s="525"/>
      <c r="HJ30" s="525"/>
      <c r="HK30" s="525"/>
      <c r="HL30" s="525"/>
      <c r="HM30" s="525"/>
      <c r="HN30" s="525"/>
      <c r="HO30" s="525"/>
      <c r="HP30" s="525"/>
      <c r="HQ30" s="525"/>
      <c r="HR30" s="525"/>
      <c r="HS30" s="525"/>
      <c r="HT30" s="525"/>
      <c r="HU30" s="525"/>
      <c r="HV30" s="525"/>
      <c r="HW30" s="525"/>
      <c r="HX30" s="525"/>
      <c r="HY30" s="525"/>
      <c r="HZ30" s="525"/>
      <c r="IA30" s="525"/>
      <c r="IB30" s="525"/>
      <c r="IC30" s="525"/>
      <c r="ID30" s="525"/>
      <c r="IE30" s="525"/>
      <c r="IF30" s="525"/>
      <c r="IG30" s="525"/>
      <c r="IH30" s="525"/>
      <c r="II30" s="525"/>
      <c r="IJ30" s="525"/>
      <c r="IK30" s="525"/>
      <c r="IL30" s="525"/>
      <c r="IM30" s="525"/>
      <c r="IN30" s="525"/>
      <c r="IO30" s="525"/>
      <c r="IP30" s="525"/>
      <c r="IQ30" s="525"/>
      <c r="IR30" s="525"/>
    </row>
    <row r="31" spans="1:252" s="526" customFormat="1" ht="24.9" customHeight="1" x14ac:dyDescent="0.4">
      <c r="A31" s="459">
        <v>22</v>
      </c>
      <c r="B31" s="460" t="s">
        <v>248</v>
      </c>
      <c r="C31" s="456">
        <f>C86</f>
        <v>17</v>
      </c>
      <c r="D31" s="456">
        <f t="shared" ref="D31:V31" si="23">D86</f>
        <v>500</v>
      </c>
      <c r="E31" s="456">
        <f t="shared" si="23"/>
        <v>0</v>
      </c>
      <c r="F31" s="456">
        <f t="shared" si="23"/>
        <v>0</v>
      </c>
      <c r="G31" s="456">
        <f t="shared" si="23"/>
        <v>22</v>
      </c>
      <c r="H31" s="456">
        <f t="shared" si="23"/>
        <v>2600</v>
      </c>
      <c r="I31" s="456">
        <f t="shared" si="23"/>
        <v>0</v>
      </c>
      <c r="J31" s="456">
        <f t="shared" si="23"/>
        <v>0</v>
      </c>
      <c r="K31" s="456">
        <f t="shared" si="23"/>
        <v>0</v>
      </c>
      <c r="L31" s="456">
        <f t="shared" si="23"/>
        <v>0</v>
      </c>
      <c r="M31" s="456">
        <f t="shared" si="23"/>
        <v>0</v>
      </c>
      <c r="N31" s="456">
        <f t="shared" si="23"/>
        <v>0</v>
      </c>
      <c r="O31" s="456">
        <f t="shared" si="23"/>
        <v>12</v>
      </c>
      <c r="P31" s="456">
        <f t="shared" si="23"/>
        <v>28500</v>
      </c>
      <c r="Q31" s="456">
        <f t="shared" si="23"/>
        <v>2</v>
      </c>
      <c r="R31" s="456">
        <f t="shared" si="23"/>
        <v>3300</v>
      </c>
      <c r="S31" s="456">
        <f t="shared" si="23"/>
        <v>6</v>
      </c>
      <c r="T31" s="456">
        <f t="shared" si="23"/>
        <v>11000</v>
      </c>
      <c r="U31" s="456">
        <f t="shared" si="23"/>
        <v>32</v>
      </c>
      <c r="V31" s="456">
        <f t="shared" si="23"/>
        <v>30960</v>
      </c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5"/>
      <c r="CD31" s="525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5"/>
      <c r="CP31" s="525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5"/>
      <c r="DB31" s="525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5"/>
      <c r="DN31" s="525"/>
      <c r="DO31" s="525"/>
      <c r="DP31" s="525"/>
      <c r="DQ31" s="525"/>
      <c r="DR31" s="525"/>
      <c r="DS31" s="525"/>
      <c r="DT31" s="525"/>
      <c r="DU31" s="525"/>
      <c r="DV31" s="525"/>
      <c r="DW31" s="525"/>
      <c r="DX31" s="525"/>
      <c r="DY31" s="525"/>
      <c r="DZ31" s="525"/>
      <c r="EA31" s="525"/>
      <c r="EB31" s="525"/>
      <c r="EC31" s="525"/>
      <c r="ED31" s="525"/>
      <c r="EE31" s="525"/>
      <c r="EF31" s="525"/>
      <c r="EG31" s="525"/>
      <c r="EH31" s="525"/>
      <c r="EI31" s="525"/>
      <c r="EJ31" s="525"/>
      <c r="EK31" s="525"/>
      <c r="EL31" s="525"/>
      <c r="EM31" s="525"/>
      <c r="EN31" s="525"/>
      <c r="EO31" s="525"/>
      <c r="EP31" s="525"/>
      <c r="EQ31" s="525"/>
      <c r="ER31" s="525"/>
      <c r="ES31" s="525"/>
      <c r="ET31" s="525"/>
      <c r="EU31" s="525"/>
      <c r="EV31" s="525"/>
      <c r="EW31" s="525"/>
      <c r="EX31" s="525"/>
      <c r="EY31" s="525"/>
      <c r="EZ31" s="525"/>
      <c r="FA31" s="525"/>
      <c r="FB31" s="525"/>
      <c r="FC31" s="525"/>
      <c r="FD31" s="525"/>
      <c r="FE31" s="525"/>
      <c r="FF31" s="525"/>
      <c r="FG31" s="525"/>
      <c r="FH31" s="525"/>
      <c r="FI31" s="525"/>
      <c r="FJ31" s="525"/>
      <c r="FK31" s="525"/>
      <c r="FL31" s="525"/>
      <c r="FM31" s="525"/>
      <c r="FN31" s="525"/>
      <c r="FO31" s="525"/>
      <c r="FP31" s="525"/>
      <c r="FQ31" s="525"/>
      <c r="FR31" s="525"/>
      <c r="FS31" s="525"/>
      <c r="FT31" s="525"/>
      <c r="FU31" s="525"/>
      <c r="FV31" s="525"/>
      <c r="FW31" s="525"/>
      <c r="FX31" s="525"/>
      <c r="FY31" s="525"/>
      <c r="FZ31" s="525"/>
      <c r="GA31" s="525"/>
      <c r="GB31" s="525"/>
      <c r="GC31" s="525"/>
      <c r="GD31" s="525"/>
      <c r="GE31" s="525"/>
      <c r="GF31" s="525"/>
      <c r="GG31" s="525"/>
      <c r="GH31" s="525"/>
      <c r="GI31" s="525"/>
      <c r="GJ31" s="525"/>
      <c r="GK31" s="525"/>
      <c r="GL31" s="525"/>
      <c r="GM31" s="525"/>
      <c r="GN31" s="525"/>
      <c r="GO31" s="525"/>
      <c r="GP31" s="525"/>
      <c r="GQ31" s="525"/>
      <c r="GR31" s="525"/>
      <c r="GS31" s="525"/>
      <c r="GT31" s="525"/>
      <c r="GU31" s="525"/>
      <c r="GV31" s="525"/>
      <c r="GW31" s="525"/>
      <c r="GX31" s="525"/>
      <c r="GY31" s="525"/>
      <c r="GZ31" s="525"/>
      <c r="HA31" s="525"/>
      <c r="HB31" s="525"/>
      <c r="HC31" s="525"/>
      <c r="HD31" s="525"/>
      <c r="HE31" s="525"/>
      <c r="HF31" s="525"/>
      <c r="HG31" s="525"/>
      <c r="HH31" s="525"/>
      <c r="HI31" s="525"/>
      <c r="HJ31" s="525"/>
      <c r="HK31" s="525"/>
      <c r="HL31" s="525"/>
      <c r="HM31" s="525"/>
      <c r="HN31" s="525"/>
      <c r="HO31" s="525"/>
      <c r="HP31" s="525"/>
      <c r="HQ31" s="525"/>
      <c r="HR31" s="525"/>
      <c r="HS31" s="525"/>
      <c r="HT31" s="525"/>
      <c r="HU31" s="525"/>
      <c r="HV31" s="525"/>
      <c r="HW31" s="525"/>
      <c r="HX31" s="525"/>
      <c r="HY31" s="525"/>
      <c r="HZ31" s="525"/>
      <c r="IA31" s="525"/>
      <c r="IB31" s="525"/>
      <c r="IC31" s="525"/>
      <c r="ID31" s="525"/>
      <c r="IE31" s="525"/>
      <c r="IF31" s="525"/>
      <c r="IG31" s="525"/>
      <c r="IH31" s="525"/>
      <c r="II31" s="525"/>
      <c r="IJ31" s="525"/>
      <c r="IK31" s="525"/>
      <c r="IL31" s="525"/>
      <c r="IM31" s="525"/>
      <c r="IN31" s="525"/>
      <c r="IO31" s="525"/>
      <c r="IP31" s="525"/>
      <c r="IQ31" s="525"/>
      <c r="IR31" s="525"/>
    </row>
    <row r="32" spans="1:252" s="526" customFormat="1" ht="24.9" customHeight="1" x14ac:dyDescent="0.4">
      <c r="A32" s="459">
        <v>23</v>
      </c>
      <c r="B32" s="460" t="s">
        <v>390</v>
      </c>
      <c r="C32" s="456">
        <f>C93</f>
        <v>17</v>
      </c>
      <c r="D32" s="456">
        <f t="shared" ref="D32:V32" si="24">D93</f>
        <v>500</v>
      </c>
      <c r="E32" s="456">
        <f t="shared" si="24"/>
        <v>0</v>
      </c>
      <c r="F32" s="456">
        <f t="shared" si="24"/>
        <v>0</v>
      </c>
      <c r="G32" s="456">
        <f t="shared" si="24"/>
        <v>22</v>
      </c>
      <c r="H32" s="456">
        <f t="shared" si="24"/>
        <v>2600</v>
      </c>
      <c r="I32" s="456">
        <f t="shared" si="24"/>
        <v>0</v>
      </c>
      <c r="J32" s="456">
        <f t="shared" si="24"/>
        <v>0</v>
      </c>
      <c r="K32" s="456">
        <f t="shared" si="24"/>
        <v>0</v>
      </c>
      <c r="L32" s="456">
        <f t="shared" si="24"/>
        <v>0</v>
      </c>
      <c r="M32" s="456">
        <f t="shared" si="24"/>
        <v>0</v>
      </c>
      <c r="N32" s="456">
        <f t="shared" si="24"/>
        <v>0</v>
      </c>
      <c r="O32" s="456">
        <f t="shared" si="24"/>
        <v>12</v>
      </c>
      <c r="P32" s="456">
        <f t="shared" si="24"/>
        <v>28500</v>
      </c>
      <c r="Q32" s="456">
        <f t="shared" si="24"/>
        <v>2</v>
      </c>
      <c r="R32" s="456">
        <f t="shared" si="24"/>
        <v>24000</v>
      </c>
      <c r="S32" s="456">
        <f t="shared" si="24"/>
        <v>6</v>
      </c>
      <c r="T32" s="456">
        <f t="shared" si="24"/>
        <v>10500</v>
      </c>
      <c r="U32" s="456">
        <f t="shared" si="24"/>
        <v>0</v>
      </c>
      <c r="V32" s="456">
        <f t="shared" si="24"/>
        <v>0</v>
      </c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5"/>
      <c r="BD32" s="525"/>
      <c r="BE32" s="525"/>
      <c r="BF32" s="525"/>
      <c r="BG32" s="525"/>
      <c r="BH32" s="525"/>
      <c r="BI32" s="525"/>
      <c r="BJ32" s="525"/>
      <c r="BK32" s="525"/>
      <c r="BL32" s="525"/>
      <c r="BM32" s="525"/>
      <c r="BN32" s="525"/>
      <c r="BO32" s="525"/>
      <c r="BP32" s="525"/>
      <c r="BQ32" s="525"/>
      <c r="BR32" s="525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5"/>
      <c r="CD32" s="525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5"/>
      <c r="CP32" s="525"/>
      <c r="CQ32" s="525"/>
      <c r="CR32" s="525"/>
      <c r="CS32" s="525"/>
      <c r="CT32" s="525"/>
      <c r="CU32" s="525"/>
      <c r="CV32" s="525"/>
      <c r="CW32" s="525"/>
      <c r="CX32" s="525"/>
      <c r="CY32" s="525"/>
      <c r="CZ32" s="525"/>
      <c r="DA32" s="525"/>
      <c r="DB32" s="525"/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5"/>
      <c r="DN32" s="525"/>
      <c r="DO32" s="525"/>
      <c r="DP32" s="525"/>
      <c r="DQ32" s="525"/>
      <c r="DR32" s="525"/>
      <c r="DS32" s="525"/>
      <c r="DT32" s="525"/>
      <c r="DU32" s="525"/>
      <c r="DV32" s="525"/>
      <c r="DW32" s="525"/>
      <c r="DX32" s="525"/>
      <c r="DY32" s="525"/>
      <c r="DZ32" s="525"/>
      <c r="EA32" s="525"/>
      <c r="EB32" s="525"/>
      <c r="EC32" s="525"/>
      <c r="ED32" s="525"/>
      <c r="EE32" s="525"/>
      <c r="EF32" s="525"/>
      <c r="EG32" s="525"/>
      <c r="EH32" s="525"/>
      <c r="EI32" s="525"/>
      <c r="EJ32" s="525"/>
      <c r="EK32" s="525"/>
      <c r="EL32" s="525"/>
      <c r="EM32" s="525"/>
      <c r="EN32" s="525"/>
      <c r="EO32" s="525"/>
      <c r="EP32" s="525"/>
      <c r="EQ32" s="525"/>
      <c r="ER32" s="525"/>
      <c r="ES32" s="525"/>
      <c r="ET32" s="525"/>
      <c r="EU32" s="525"/>
      <c r="EV32" s="525"/>
      <c r="EW32" s="525"/>
      <c r="EX32" s="525"/>
      <c r="EY32" s="525"/>
      <c r="EZ32" s="525"/>
      <c r="FA32" s="525"/>
      <c r="FB32" s="525"/>
      <c r="FC32" s="525"/>
      <c r="FD32" s="525"/>
      <c r="FE32" s="525"/>
      <c r="FF32" s="525"/>
      <c r="FG32" s="525"/>
      <c r="FH32" s="525"/>
      <c r="FI32" s="525"/>
      <c r="FJ32" s="525"/>
      <c r="FK32" s="525"/>
      <c r="FL32" s="525"/>
      <c r="FM32" s="525"/>
      <c r="FN32" s="525"/>
      <c r="FO32" s="525"/>
      <c r="FP32" s="525"/>
      <c r="FQ32" s="525"/>
      <c r="FR32" s="525"/>
      <c r="FS32" s="525"/>
      <c r="FT32" s="525"/>
      <c r="FU32" s="525"/>
      <c r="FV32" s="525"/>
      <c r="FW32" s="525"/>
      <c r="FX32" s="525"/>
      <c r="FY32" s="525"/>
      <c r="FZ32" s="525"/>
      <c r="GA32" s="525"/>
      <c r="GB32" s="525"/>
      <c r="GC32" s="525"/>
      <c r="GD32" s="525"/>
      <c r="GE32" s="525"/>
      <c r="GF32" s="525"/>
      <c r="GG32" s="525"/>
      <c r="GH32" s="525"/>
      <c r="GI32" s="525"/>
      <c r="GJ32" s="525"/>
      <c r="GK32" s="525"/>
      <c r="GL32" s="525"/>
      <c r="GM32" s="525"/>
      <c r="GN32" s="525"/>
      <c r="GO32" s="525"/>
      <c r="GP32" s="525"/>
      <c r="GQ32" s="525"/>
      <c r="GR32" s="525"/>
      <c r="GS32" s="525"/>
      <c r="GT32" s="525"/>
      <c r="GU32" s="525"/>
      <c r="GV32" s="525"/>
      <c r="GW32" s="525"/>
      <c r="GX32" s="525"/>
      <c r="GY32" s="525"/>
      <c r="GZ32" s="525"/>
      <c r="HA32" s="525"/>
      <c r="HB32" s="525"/>
      <c r="HC32" s="525"/>
      <c r="HD32" s="525"/>
      <c r="HE32" s="525"/>
      <c r="HF32" s="525"/>
      <c r="HG32" s="525"/>
      <c r="HH32" s="525"/>
      <c r="HI32" s="525"/>
      <c r="HJ32" s="525"/>
      <c r="HK32" s="525"/>
      <c r="HL32" s="525"/>
      <c r="HM32" s="525"/>
      <c r="HN32" s="525"/>
      <c r="HO32" s="525"/>
      <c r="HP32" s="525"/>
      <c r="HQ32" s="525"/>
      <c r="HR32" s="525"/>
      <c r="HS32" s="525"/>
      <c r="HT32" s="525"/>
      <c r="HU32" s="525"/>
      <c r="HV32" s="525"/>
      <c r="HW32" s="525"/>
      <c r="HX32" s="525"/>
      <c r="HY32" s="525"/>
      <c r="HZ32" s="525"/>
      <c r="IA32" s="525"/>
      <c r="IB32" s="525"/>
      <c r="IC32" s="525"/>
      <c r="ID32" s="525"/>
      <c r="IE32" s="525"/>
      <c r="IF32" s="525"/>
      <c r="IG32" s="525"/>
      <c r="IH32" s="525"/>
      <c r="II32" s="525"/>
      <c r="IJ32" s="525"/>
      <c r="IK32" s="525"/>
      <c r="IL32" s="525"/>
      <c r="IM32" s="525"/>
      <c r="IN32" s="525"/>
      <c r="IO32" s="525"/>
      <c r="IP32" s="525"/>
      <c r="IQ32" s="525"/>
      <c r="IR32" s="525"/>
    </row>
    <row r="33" spans="1:252" s="526" customFormat="1" ht="24.9" customHeight="1" x14ac:dyDescent="0.4">
      <c r="A33" s="459">
        <v>24</v>
      </c>
      <c r="B33" s="460" t="s">
        <v>250</v>
      </c>
      <c r="C33" s="456">
        <f>SUM(C82:C83)</f>
        <v>82</v>
      </c>
      <c r="D33" s="456">
        <f t="shared" ref="D33:V33" si="25">SUM(D82:D83)</f>
        <v>2600</v>
      </c>
      <c r="E33" s="456">
        <f t="shared" si="25"/>
        <v>0</v>
      </c>
      <c r="F33" s="456">
        <f t="shared" si="25"/>
        <v>0</v>
      </c>
      <c r="G33" s="456">
        <f t="shared" si="25"/>
        <v>113</v>
      </c>
      <c r="H33" s="456">
        <f t="shared" si="25"/>
        <v>20500</v>
      </c>
      <c r="I33" s="456">
        <f t="shared" si="25"/>
        <v>0</v>
      </c>
      <c r="J33" s="456">
        <f t="shared" si="25"/>
        <v>0</v>
      </c>
      <c r="K33" s="456">
        <f t="shared" si="25"/>
        <v>0</v>
      </c>
      <c r="L33" s="456">
        <f t="shared" si="25"/>
        <v>0</v>
      </c>
      <c r="M33" s="456">
        <f t="shared" si="25"/>
        <v>0</v>
      </c>
      <c r="N33" s="456">
        <f t="shared" si="25"/>
        <v>0</v>
      </c>
      <c r="O33" s="456">
        <f t="shared" si="25"/>
        <v>47</v>
      </c>
      <c r="P33" s="456">
        <f t="shared" si="25"/>
        <v>112900</v>
      </c>
      <c r="Q33" s="456">
        <f t="shared" si="25"/>
        <v>0</v>
      </c>
      <c r="R33" s="456">
        <f t="shared" si="25"/>
        <v>0</v>
      </c>
      <c r="S33" s="456">
        <f t="shared" si="25"/>
        <v>35</v>
      </c>
      <c r="T33" s="456">
        <f t="shared" si="25"/>
        <v>65000</v>
      </c>
      <c r="U33" s="456">
        <f t="shared" si="25"/>
        <v>0</v>
      </c>
      <c r="V33" s="456">
        <f t="shared" si="25"/>
        <v>0</v>
      </c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5"/>
      <c r="BE33" s="525"/>
      <c r="BF33" s="525"/>
      <c r="BG33" s="525"/>
      <c r="BH33" s="525"/>
      <c r="BI33" s="525"/>
      <c r="BJ33" s="525"/>
      <c r="BK33" s="525"/>
      <c r="BL33" s="525"/>
      <c r="BM33" s="525"/>
      <c r="BN33" s="525"/>
      <c r="BO33" s="525"/>
      <c r="BP33" s="525"/>
      <c r="BQ33" s="525"/>
      <c r="BR33" s="525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5"/>
      <c r="CD33" s="525"/>
      <c r="CE33" s="525"/>
      <c r="CF33" s="525"/>
      <c r="CG33" s="525"/>
      <c r="CH33" s="525"/>
      <c r="CI33" s="525"/>
      <c r="CJ33" s="525"/>
      <c r="CK33" s="525"/>
      <c r="CL33" s="525"/>
      <c r="CM33" s="525"/>
      <c r="CN33" s="525"/>
      <c r="CO33" s="525"/>
      <c r="CP33" s="525"/>
      <c r="CQ33" s="525"/>
      <c r="CR33" s="525"/>
      <c r="CS33" s="525"/>
      <c r="CT33" s="525"/>
      <c r="CU33" s="525"/>
      <c r="CV33" s="525"/>
      <c r="CW33" s="525"/>
      <c r="CX33" s="525"/>
      <c r="CY33" s="525"/>
      <c r="CZ33" s="525"/>
      <c r="DA33" s="525"/>
      <c r="DB33" s="525"/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5"/>
      <c r="DN33" s="525"/>
      <c r="DO33" s="525"/>
      <c r="DP33" s="525"/>
      <c r="DQ33" s="525"/>
      <c r="DR33" s="525"/>
      <c r="DS33" s="525"/>
      <c r="DT33" s="525"/>
      <c r="DU33" s="525"/>
      <c r="DV33" s="525"/>
      <c r="DW33" s="525"/>
      <c r="DX33" s="525"/>
      <c r="DY33" s="525"/>
      <c r="DZ33" s="525"/>
      <c r="EA33" s="525"/>
      <c r="EB33" s="525"/>
      <c r="EC33" s="525"/>
      <c r="ED33" s="525"/>
      <c r="EE33" s="525"/>
      <c r="EF33" s="525"/>
      <c r="EG33" s="525"/>
      <c r="EH33" s="525"/>
      <c r="EI33" s="525"/>
      <c r="EJ33" s="525"/>
      <c r="EK33" s="525"/>
      <c r="EL33" s="525"/>
      <c r="EM33" s="525"/>
      <c r="EN33" s="525"/>
      <c r="EO33" s="525"/>
      <c r="EP33" s="525"/>
      <c r="EQ33" s="525"/>
      <c r="ER33" s="525"/>
      <c r="ES33" s="525"/>
      <c r="ET33" s="525"/>
      <c r="EU33" s="525"/>
      <c r="EV33" s="525"/>
      <c r="EW33" s="525"/>
      <c r="EX33" s="525"/>
      <c r="EY33" s="525"/>
      <c r="EZ33" s="525"/>
      <c r="FA33" s="525"/>
      <c r="FB33" s="525"/>
      <c r="FC33" s="525"/>
      <c r="FD33" s="525"/>
      <c r="FE33" s="525"/>
      <c r="FF33" s="525"/>
      <c r="FG33" s="525"/>
      <c r="FH33" s="525"/>
      <c r="FI33" s="525"/>
      <c r="FJ33" s="525"/>
      <c r="FK33" s="525"/>
      <c r="FL33" s="525"/>
      <c r="FM33" s="525"/>
      <c r="FN33" s="525"/>
      <c r="FO33" s="525"/>
      <c r="FP33" s="525"/>
      <c r="FQ33" s="525"/>
      <c r="FR33" s="525"/>
      <c r="FS33" s="525"/>
      <c r="FT33" s="525"/>
      <c r="FU33" s="525"/>
      <c r="FV33" s="525"/>
      <c r="FW33" s="525"/>
      <c r="FX33" s="525"/>
      <c r="FY33" s="525"/>
      <c r="FZ33" s="525"/>
      <c r="GA33" s="525"/>
      <c r="GB33" s="525"/>
      <c r="GC33" s="525"/>
      <c r="GD33" s="525"/>
      <c r="GE33" s="525"/>
      <c r="GF33" s="525"/>
      <c r="GG33" s="525"/>
      <c r="GH33" s="525"/>
      <c r="GI33" s="525"/>
      <c r="GJ33" s="525"/>
      <c r="GK33" s="525"/>
      <c r="GL33" s="525"/>
      <c r="GM33" s="525"/>
      <c r="GN33" s="525"/>
      <c r="GO33" s="525"/>
      <c r="GP33" s="525"/>
      <c r="GQ33" s="525"/>
      <c r="GR33" s="525"/>
      <c r="GS33" s="525"/>
      <c r="GT33" s="525"/>
      <c r="GU33" s="525"/>
      <c r="GV33" s="525"/>
      <c r="GW33" s="525"/>
      <c r="GX33" s="525"/>
      <c r="GY33" s="525"/>
      <c r="GZ33" s="525"/>
      <c r="HA33" s="525"/>
      <c r="HB33" s="525"/>
      <c r="HC33" s="525"/>
      <c r="HD33" s="525"/>
      <c r="HE33" s="525"/>
      <c r="HF33" s="525"/>
      <c r="HG33" s="525"/>
      <c r="HH33" s="525"/>
      <c r="HI33" s="525"/>
      <c r="HJ33" s="525"/>
      <c r="HK33" s="525"/>
      <c r="HL33" s="525"/>
      <c r="HM33" s="525"/>
      <c r="HN33" s="525"/>
      <c r="HO33" s="525"/>
      <c r="HP33" s="525"/>
      <c r="HQ33" s="525"/>
      <c r="HR33" s="525"/>
      <c r="HS33" s="525"/>
      <c r="HT33" s="525"/>
      <c r="HU33" s="525"/>
      <c r="HV33" s="525"/>
      <c r="HW33" s="525"/>
      <c r="HX33" s="525"/>
      <c r="HY33" s="525"/>
      <c r="HZ33" s="525"/>
      <c r="IA33" s="525"/>
      <c r="IB33" s="525"/>
      <c r="IC33" s="525"/>
      <c r="ID33" s="525"/>
      <c r="IE33" s="525"/>
      <c r="IF33" s="525"/>
      <c r="IG33" s="525"/>
      <c r="IH33" s="525"/>
      <c r="II33" s="525"/>
      <c r="IJ33" s="525"/>
      <c r="IK33" s="525"/>
      <c r="IL33" s="525"/>
      <c r="IM33" s="525"/>
      <c r="IN33" s="525"/>
      <c r="IO33" s="525"/>
      <c r="IP33" s="525"/>
      <c r="IQ33" s="525"/>
      <c r="IR33" s="525"/>
    </row>
    <row r="34" spans="1:252" s="526" customFormat="1" ht="24.9" customHeight="1" x14ac:dyDescent="0.4">
      <c r="A34" s="459">
        <v>25</v>
      </c>
      <c r="B34" s="460" t="s">
        <v>251</v>
      </c>
      <c r="C34" s="456">
        <f>C89</f>
        <v>49</v>
      </c>
      <c r="D34" s="456">
        <f t="shared" ref="D34:V34" si="26">D89</f>
        <v>1600</v>
      </c>
      <c r="E34" s="456">
        <f t="shared" si="26"/>
        <v>0</v>
      </c>
      <c r="F34" s="456">
        <f t="shared" si="26"/>
        <v>0</v>
      </c>
      <c r="G34" s="456">
        <f t="shared" si="26"/>
        <v>72</v>
      </c>
      <c r="H34" s="456">
        <f t="shared" si="26"/>
        <v>20400</v>
      </c>
      <c r="I34" s="456">
        <f t="shared" si="26"/>
        <v>24</v>
      </c>
      <c r="J34" s="456">
        <f t="shared" si="26"/>
        <v>3645</v>
      </c>
      <c r="K34" s="456">
        <f t="shared" si="26"/>
        <v>0</v>
      </c>
      <c r="L34" s="456">
        <f t="shared" si="26"/>
        <v>0</v>
      </c>
      <c r="M34" s="456">
        <f t="shared" si="26"/>
        <v>0</v>
      </c>
      <c r="N34" s="456">
        <f t="shared" si="26"/>
        <v>0</v>
      </c>
      <c r="O34" s="456">
        <f t="shared" si="26"/>
        <v>79</v>
      </c>
      <c r="P34" s="456">
        <f t="shared" si="26"/>
        <v>196800</v>
      </c>
      <c r="Q34" s="456">
        <f t="shared" si="26"/>
        <v>50</v>
      </c>
      <c r="R34" s="456">
        <f t="shared" si="26"/>
        <v>616613</v>
      </c>
      <c r="S34" s="456">
        <f t="shared" si="26"/>
        <v>42</v>
      </c>
      <c r="T34" s="456">
        <f t="shared" si="26"/>
        <v>78000</v>
      </c>
      <c r="U34" s="456">
        <f t="shared" si="26"/>
        <v>89</v>
      </c>
      <c r="V34" s="456">
        <f t="shared" si="26"/>
        <v>109755</v>
      </c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5"/>
      <c r="BD34" s="525"/>
      <c r="BE34" s="525"/>
      <c r="BF34" s="525"/>
      <c r="BG34" s="525"/>
      <c r="BH34" s="525"/>
      <c r="BI34" s="525"/>
      <c r="BJ34" s="525"/>
      <c r="BK34" s="525"/>
      <c r="BL34" s="525"/>
      <c r="BM34" s="525"/>
      <c r="BN34" s="525"/>
      <c r="BO34" s="525"/>
      <c r="BP34" s="525"/>
      <c r="BQ34" s="525"/>
      <c r="BR34" s="525"/>
      <c r="BS34" s="525"/>
      <c r="BT34" s="525"/>
      <c r="BU34" s="525"/>
      <c r="BV34" s="525"/>
      <c r="BW34" s="525"/>
      <c r="BX34" s="525"/>
      <c r="BY34" s="525"/>
      <c r="BZ34" s="525"/>
      <c r="CA34" s="525"/>
      <c r="CB34" s="525"/>
      <c r="CC34" s="525"/>
      <c r="CD34" s="525"/>
      <c r="CE34" s="525"/>
      <c r="CF34" s="525"/>
      <c r="CG34" s="525"/>
      <c r="CH34" s="525"/>
      <c r="CI34" s="525"/>
      <c r="CJ34" s="525"/>
      <c r="CK34" s="525"/>
      <c r="CL34" s="525"/>
      <c r="CM34" s="525"/>
      <c r="CN34" s="525"/>
      <c r="CO34" s="525"/>
      <c r="CP34" s="525"/>
      <c r="CQ34" s="525"/>
      <c r="CR34" s="525"/>
      <c r="CS34" s="525"/>
      <c r="CT34" s="525"/>
      <c r="CU34" s="525"/>
      <c r="CV34" s="525"/>
      <c r="CW34" s="525"/>
      <c r="CX34" s="525"/>
      <c r="CY34" s="525"/>
      <c r="CZ34" s="525"/>
      <c r="DA34" s="525"/>
      <c r="DB34" s="525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5"/>
      <c r="DN34" s="525"/>
      <c r="DO34" s="525"/>
      <c r="DP34" s="525"/>
      <c r="DQ34" s="525"/>
      <c r="DR34" s="525"/>
      <c r="DS34" s="525"/>
      <c r="DT34" s="525"/>
      <c r="DU34" s="525"/>
      <c r="DV34" s="525"/>
      <c r="DW34" s="525"/>
      <c r="DX34" s="525"/>
      <c r="DY34" s="525"/>
      <c r="DZ34" s="525"/>
      <c r="EA34" s="525"/>
      <c r="EB34" s="525"/>
      <c r="EC34" s="525"/>
      <c r="ED34" s="525"/>
      <c r="EE34" s="525"/>
      <c r="EF34" s="525"/>
      <c r="EG34" s="525"/>
      <c r="EH34" s="525"/>
      <c r="EI34" s="525"/>
      <c r="EJ34" s="525"/>
      <c r="EK34" s="525"/>
      <c r="EL34" s="525"/>
      <c r="EM34" s="525"/>
      <c r="EN34" s="525"/>
      <c r="EO34" s="525"/>
      <c r="EP34" s="525"/>
      <c r="EQ34" s="525"/>
      <c r="ER34" s="525"/>
      <c r="ES34" s="525"/>
      <c r="ET34" s="525"/>
      <c r="EU34" s="525"/>
      <c r="EV34" s="525"/>
      <c r="EW34" s="525"/>
      <c r="EX34" s="525"/>
      <c r="EY34" s="525"/>
      <c r="EZ34" s="525"/>
      <c r="FA34" s="525"/>
      <c r="FB34" s="525"/>
      <c r="FC34" s="525"/>
      <c r="FD34" s="525"/>
      <c r="FE34" s="525"/>
      <c r="FF34" s="525"/>
      <c r="FG34" s="525"/>
      <c r="FH34" s="525"/>
      <c r="FI34" s="525"/>
      <c r="FJ34" s="525"/>
      <c r="FK34" s="525"/>
      <c r="FL34" s="525"/>
      <c r="FM34" s="525"/>
      <c r="FN34" s="525"/>
      <c r="FO34" s="525"/>
      <c r="FP34" s="525"/>
      <c r="FQ34" s="525"/>
      <c r="FR34" s="525"/>
      <c r="FS34" s="525"/>
      <c r="FT34" s="525"/>
      <c r="FU34" s="525"/>
      <c r="FV34" s="525"/>
      <c r="FW34" s="525"/>
      <c r="FX34" s="525"/>
      <c r="FY34" s="525"/>
      <c r="FZ34" s="525"/>
      <c r="GA34" s="525"/>
      <c r="GB34" s="525"/>
      <c r="GC34" s="525"/>
      <c r="GD34" s="525"/>
      <c r="GE34" s="525"/>
      <c r="GF34" s="525"/>
      <c r="GG34" s="525"/>
      <c r="GH34" s="525"/>
      <c r="GI34" s="525"/>
      <c r="GJ34" s="525"/>
      <c r="GK34" s="525"/>
      <c r="GL34" s="525"/>
      <c r="GM34" s="525"/>
      <c r="GN34" s="525"/>
      <c r="GO34" s="525"/>
      <c r="GP34" s="525"/>
      <c r="GQ34" s="525"/>
      <c r="GR34" s="525"/>
      <c r="GS34" s="525"/>
      <c r="GT34" s="525"/>
      <c r="GU34" s="525"/>
      <c r="GV34" s="525"/>
      <c r="GW34" s="525"/>
      <c r="GX34" s="525"/>
      <c r="GY34" s="525"/>
      <c r="GZ34" s="525"/>
      <c r="HA34" s="525"/>
      <c r="HB34" s="525"/>
      <c r="HC34" s="525"/>
      <c r="HD34" s="525"/>
      <c r="HE34" s="525"/>
      <c r="HF34" s="525"/>
      <c r="HG34" s="525"/>
      <c r="HH34" s="525"/>
      <c r="HI34" s="525"/>
      <c r="HJ34" s="525"/>
      <c r="HK34" s="525"/>
      <c r="HL34" s="525"/>
      <c r="HM34" s="525"/>
      <c r="HN34" s="525"/>
      <c r="HO34" s="525"/>
      <c r="HP34" s="525"/>
      <c r="HQ34" s="525"/>
      <c r="HR34" s="525"/>
      <c r="HS34" s="525"/>
      <c r="HT34" s="525"/>
      <c r="HU34" s="525"/>
      <c r="HV34" s="525"/>
      <c r="HW34" s="525"/>
      <c r="HX34" s="525"/>
      <c r="HY34" s="525"/>
      <c r="HZ34" s="525"/>
      <c r="IA34" s="525"/>
      <c r="IB34" s="525"/>
      <c r="IC34" s="525"/>
      <c r="ID34" s="525"/>
      <c r="IE34" s="525"/>
      <c r="IF34" s="525"/>
      <c r="IG34" s="525"/>
      <c r="IH34" s="525"/>
      <c r="II34" s="525"/>
      <c r="IJ34" s="525"/>
      <c r="IK34" s="525"/>
      <c r="IL34" s="525"/>
      <c r="IM34" s="525"/>
      <c r="IN34" s="525"/>
      <c r="IO34" s="525"/>
      <c r="IP34" s="525"/>
      <c r="IQ34" s="525"/>
      <c r="IR34" s="525"/>
    </row>
    <row r="35" spans="1:252" s="526" customFormat="1" ht="24.9" customHeight="1" x14ac:dyDescent="0.4">
      <c r="A35" s="459">
        <v>26</v>
      </c>
      <c r="B35" s="460" t="s">
        <v>252</v>
      </c>
      <c r="C35" s="456">
        <f>C90</f>
        <v>34</v>
      </c>
      <c r="D35" s="456">
        <f t="shared" ref="D35:V35" si="27">D90</f>
        <v>1100</v>
      </c>
      <c r="E35" s="456">
        <f t="shared" si="27"/>
        <v>0</v>
      </c>
      <c r="F35" s="456">
        <f t="shared" si="27"/>
        <v>0</v>
      </c>
      <c r="G35" s="456">
        <f t="shared" si="27"/>
        <v>52</v>
      </c>
      <c r="H35" s="456">
        <f t="shared" si="27"/>
        <v>6500</v>
      </c>
      <c r="I35" s="456">
        <f t="shared" si="27"/>
        <v>2</v>
      </c>
      <c r="J35" s="456">
        <f t="shared" si="27"/>
        <v>45</v>
      </c>
      <c r="K35" s="456">
        <f t="shared" si="27"/>
        <v>0</v>
      </c>
      <c r="L35" s="456">
        <f t="shared" si="27"/>
        <v>0</v>
      </c>
      <c r="M35" s="456">
        <f t="shared" si="27"/>
        <v>0</v>
      </c>
      <c r="N35" s="456">
        <f t="shared" si="27"/>
        <v>0</v>
      </c>
      <c r="O35" s="456">
        <f t="shared" si="27"/>
        <v>24</v>
      </c>
      <c r="P35" s="456">
        <f t="shared" si="27"/>
        <v>57000</v>
      </c>
      <c r="Q35" s="456">
        <f t="shared" si="27"/>
        <v>22</v>
      </c>
      <c r="R35" s="456">
        <f t="shared" si="27"/>
        <v>1165</v>
      </c>
      <c r="S35" s="456">
        <f t="shared" si="27"/>
        <v>12</v>
      </c>
      <c r="T35" s="456">
        <f t="shared" si="27"/>
        <v>21000</v>
      </c>
      <c r="U35" s="456">
        <f t="shared" si="27"/>
        <v>0</v>
      </c>
      <c r="V35" s="456">
        <f t="shared" si="27"/>
        <v>0</v>
      </c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25"/>
      <c r="AP35" s="525"/>
      <c r="AQ35" s="525"/>
      <c r="AR35" s="525"/>
      <c r="AS35" s="525"/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25"/>
      <c r="BM35" s="525"/>
      <c r="BN35" s="525"/>
      <c r="BO35" s="525"/>
      <c r="BP35" s="525"/>
      <c r="BQ35" s="525"/>
      <c r="BR35" s="525"/>
      <c r="BS35" s="525"/>
      <c r="BT35" s="525"/>
      <c r="BU35" s="525"/>
      <c r="BV35" s="525"/>
      <c r="BW35" s="525"/>
      <c r="BX35" s="525"/>
      <c r="BY35" s="525"/>
      <c r="BZ35" s="525"/>
      <c r="CA35" s="525"/>
      <c r="CB35" s="525"/>
      <c r="CC35" s="525"/>
      <c r="CD35" s="525"/>
      <c r="CE35" s="525"/>
      <c r="CF35" s="525"/>
      <c r="CG35" s="525"/>
      <c r="CH35" s="525"/>
      <c r="CI35" s="525"/>
      <c r="CJ35" s="525"/>
      <c r="CK35" s="525"/>
      <c r="CL35" s="525"/>
      <c r="CM35" s="525"/>
      <c r="CN35" s="525"/>
      <c r="CO35" s="525"/>
      <c r="CP35" s="525"/>
      <c r="CQ35" s="525"/>
      <c r="CR35" s="525"/>
      <c r="CS35" s="525"/>
      <c r="CT35" s="525"/>
      <c r="CU35" s="525"/>
      <c r="CV35" s="525"/>
      <c r="CW35" s="525"/>
      <c r="CX35" s="525"/>
      <c r="CY35" s="525"/>
      <c r="CZ35" s="525"/>
      <c r="DA35" s="525"/>
      <c r="DB35" s="525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5"/>
      <c r="DN35" s="525"/>
      <c r="DO35" s="525"/>
      <c r="DP35" s="525"/>
      <c r="DQ35" s="525"/>
      <c r="DR35" s="525"/>
      <c r="DS35" s="525"/>
      <c r="DT35" s="525"/>
      <c r="DU35" s="525"/>
      <c r="DV35" s="525"/>
      <c r="DW35" s="525"/>
      <c r="DX35" s="525"/>
      <c r="DY35" s="525"/>
      <c r="DZ35" s="525"/>
      <c r="EA35" s="525"/>
      <c r="EB35" s="525"/>
      <c r="EC35" s="525"/>
      <c r="ED35" s="525"/>
      <c r="EE35" s="525"/>
      <c r="EF35" s="525"/>
      <c r="EG35" s="525"/>
      <c r="EH35" s="525"/>
      <c r="EI35" s="525"/>
      <c r="EJ35" s="525"/>
      <c r="EK35" s="525"/>
      <c r="EL35" s="525"/>
      <c r="EM35" s="525"/>
      <c r="EN35" s="525"/>
      <c r="EO35" s="525"/>
      <c r="EP35" s="525"/>
      <c r="EQ35" s="525"/>
      <c r="ER35" s="525"/>
      <c r="ES35" s="525"/>
      <c r="ET35" s="525"/>
      <c r="EU35" s="525"/>
      <c r="EV35" s="525"/>
      <c r="EW35" s="525"/>
      <c r="EX35" s="525"/>
      <c r="EY35" s="525"/>
      <c r="EZ35" s="525"/>
      <c r="FA35" s="525"/>
      <c r="FB35" s="525"/>
      <c r="FC35" s="525"/>
      <c r="FD35" s="525"/>
      <c r="FE35" s="525"/>
      <c r="FF35" s="525"/>
      <c r="FG35" s="525"/>
      <c r="FH35" s="525"/>
      <c r="FI35" s="525"/>
      <c r="FJ35" s="525"/>
      <c r="FK35" s="525"/>
      <c r="FL35" s="525"/>
      <c r="FM35" s="525"/>
      <c r="FN35" s="525"/>
      <c r="FO35" s="525"/>
      <c r="FP35" s="525"/>
      <c r="FQ35" s="525"/>
      <c r="FR35" s="525"/>
      <c r="FS35" s="525"/>
      <c r="FT35" s="525"/>
      <c r="FU35" s="525"/>
      <c r="FV35" s="525"/>
      <c r="FW35" s="525"/>
      <c r="FX35" s="525"/>
      <c r="FY35" s="525"/>
      <c r="FZ35" s="525"/>
      <c r="GA35" s="525"/>
      <c r="GB35" s="525"/>
      <c r="GC35" s="525"/>
      <c r="GD35" s="525"/>
      <c r="GE35" s="525"/>
      <c r="GF35" s="525"/>
      <c r="GG35" s="525"/>
      <c r="GH35" s="525"/>
      <c r="GI35" s="525"/>
      <c r="GJ35" s="525"/>
      <c r="GK35" s="525"/>
      <c r="GL35" s="525"/>
      <c r="GM35" s="525"/>
      <c r="GN35" s="525"/>
      <c r="GO35" s="525"/>
      <c r="GP35" s="525"/>
      <c r="GQ35" s="525"/>
      <c r="GR35" s="525"/>
      <c r="GS35" s="525"/>
      <c r="GT35" s="525"/>
      <c r="GU35" s="525"/>
      <c r="GV35" s="525"/>
      <c r="GW35" s="525"/>
      <c r="GX35" s="525"/>
      <c r="GY35" s="525"/>
      <c r="GZ35" s="525"/>
      <c r="HA35" s="525"/>
      <c r="HB35" s="525"/>
      <c r="HC35" s="525"/>
      <c r="HD35" s="525"/>
      <c r="HE35" s="525"/>
      <c r="HF35" s="525"/>
      <c r="HG35" s="525"/>
      <c r="HH35" s="525"/>
      <c r="HI35" s="525"/>
      <c r="HJ35" s="525"/>
      <c r="HK35" s="525"/>
      <c r="HL35" s="525"/>
      <c r="HM35" s="525"/>
      <c r="HN35" s="525"/>
      <c r="HO35" s="525"/>
      <c r="HP35" s="525"/>
      <c r="HQ35" s="525"/>
      <c r="HR35" s="525"/>
      <c r="HS35" s="525"/>
      <c r="HT35" s="525"/>
      <c r="HU35" s="525"/>
      <c r="HV35" s="525"/>
      <c r="HW35" s="525"/>
      <c r="HX35" s="525"/>
      <c r="HY35" s="525"/>
      <c r="HZ35" s="525"/>
      <c r="IA35" s="525"/>
      <c r="IB35" s="525"/>
      <c r="IC35" s="525"/>
      <c r="ID35" s="525"/>
      <c r="IE35" s="525"/>
      <c r="IF35" s="525"/>
      <c r="IG35" s="525"/>
      <c r="IH35" s="525"/>
      <c r="II35" s="525"/>
      <c r="IJ35" s="525"/>
      <c r="IK35" s="525"/>
      <c r="IL35" s="525"/>
      <c r="IM35" s="525"/>
      <c r="IN35" s="525"/>
      <c r="IO35" s="525"/>
      <c r="IP35" s="525"/>
      <c r="IQ35" s="525"/>
      <c r="IR35" s="525"/>
    </row>
    <row r="36" spans="1:252" s="526" customFormat="1" ht="24.9" customHeight="1" x14ac:dyDescent="0.4">
      <c r="A36" s="459">
        <v>27</v>
      </c>
      <c r="B36" s="460" t="s">
        <v>253</v>
      </c>
      <c r="C36" s="456">
        <f>C88</f>
        <v>269</v>
      </c>
      <c r="D36" s="456">
        <f t="shared" ref="D36:V36" si="28">D88</f>
        <v>8100</v>
      </c>
      <c r="E36" s="456">
        <f t="shared" si="28"/>
        <v>0</v>
      </c>
      <c r="F36" s="456">
        <f t="shared" si="28"/>
        <v>0</v>
      </c>
      <c r="G36" s="456">
        <f t="shared" si="28"/>
        <v>336</v>
      </c>
      <c r="H36" s="456">
        <f t="shared" si="28"/>
        <v>40300</v>
      </c>
      <c r="I36" s="456">
        <f t="shared" si="28"/>
        <v>4</v>
      </c>
      <c r="J36" s="456">
        <f t="shared" si="28"/>
        <v>4261</v>
      </c>
      <c r="K36" s="456">
        <f t="shared" si="28"/>
        <v>0</v>
      </c>
      <c r="L36" s="456">
        <f t="shared" si="28"/>
        <v>0</v>
      </c>
      <c r="M36" s="456">
        <f t="shared" si="28"/>
        <v>0</v>
      </c>
      <c r="N36" s="456">
        <f t="shared" si="28"/>
        <v>0</v>
      </c>
      <c r="O36" s="456">
        <f t="shared" si="28"/>
        <v>102</v>
      </c>
      <c r="P36" s="456">
        <f t="shared" si="28"/>
        <v>210100</v>
      </c>
      <c r="Q36" s="456">
        <f t="shared" si="28"/>
        <v>175</v>
      </c>
      <c r="R36" s="456">
        <f t="shared" si="28"/>
        <v>329745</v>
      </c>
      <c r="S36" s="456">
        <f t="shared" si="28"/>
        <v>60</v>
      </c>
      <c r="T36" s="456">
        <f t="shared" si="28"/>
        <v>110000</v>
      </c>
      <c r="U36" s="456">
        <f t="shared" si="28"/>
        <v>62</v>
      </c>
      <c r="V36" s="456">
        <f t="shared" si="28"/>
        <v>3871</v>
      </c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5"/>
      <c r="AJ36" s="525"/>
      <c r="AK36" s="525"/>
      <c r="AL36" s="525"/>
      <c r="AM36" s="525"/>
      <c r="AN36" s="525"/>
      <c r="AO36" s="525"/>
      <c r="AP36" s="525"/>
      <c r="AQ36" s="525"/>
      <c r="AR36" s="525"/>
      <c r="AS36" s="525"/>
      <c r="AT36" s="525"/>
      <c r="AU36" s="525"/>
      <c r="AV36" s="525"/>
      <c r="AW36" s="525"/>
      <c r="AX36" s="525"/>
      <c r="AY36" s="525"/>
      <c r="AZ36" s="525"/>
      <c r="BA36" s="525"/>
      <c r="BB36" s="525"/>
      <c r="BC36" s="525"/>
      <c r="BD36" s="525"/>
      <c r="BE36" s="525"/>
      <c r="BF36" s="525"/>
      <c r="BG36" s="525"/>
      <c r="BH36" s="525"/>
      <c r="BI36" s="525"/>
      <c r="BJ36" s="525"/>
      <c r="BK36" s="525"/>
      <c r="BL36" s="525"/>
      <c r="BM36" s="525"/>
      <c r="BN36" s="525"/>
      <c r="BO36" s="525"/>
      <c r="BP36" s="525"/>
      <c r="BQ36" s="525"/>
      <c r="BR36" s="525"/>
      <c r="BS36" s="525"/>
      <c r="BT36" s="525"/>
      <c r="BU36" s="525"/>
      <c r="BV36" s="525"/>
      <c r="BW36" s="525"/>
      <c r="BX36" s="525"/>
      <c r="BY36" s="525"/>
      <c r="BZ36" s="525"/>
      <c r="CA36" s="525"/>
      <c r="CB36" s="525"/>
      <c r="CC36" s="525"/>
      <c r="CD36" s="525"/>
      <c r="CE36" s="525"/>
      <c r="CF36" s="525"/>
      <c r="CG36" s="525"/>
      <c r="CH36" s="525"/>
      <c r="CI36" s="525"/>
      <c r="CJ36" s="525"/>
      <c r="CK36" s="525"/>
      <c r="CL36" s="525"/>
      <c r="CM36" s="525"/>
      <c r="CN36" s="525"/>
      <c r="CO36" s="525"/>
      <c r="CP36" s="525"/>
      <c r="CQ36" s="525"/>
      <c r="CR36" s="525"/>
      <c r="CS36" s="525"/>
      <c r="CT36" s="525"/>
      <c r="CU36" s="525"/>
      <c r="CV36" s="525"/>
      <c r="CW36" s="525"/>
      <c r="CX36" s="525"/>
      <c r="CY36" s="525"/>
      <c r="CZ36" s="525"/>
      <c r="DA36" s="525"/>
      <c r="DB36" s="525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5"/>
      <c r="DN36" s="525"/>
      <c r="DO36" s="525"/>
      <c r="DP36" s="525"/>
      <c r="DQ36" s="525"/>
      <c r="DR36" s="525"/>
      <c r="DS36" s="525"/>
      <c r="DT36" s="525"/>
      <c r="DU36" s="525"/>
      <c r="DV36" s="525"/>
      <c r="DW36" s="525"/>
      <c r="DX36" s="525"/>
      <c r="DY36" s="525"/>
      <c r="DZ36" s="525"/>
      <c r="EA36" s="525"/>
      <c r="EB36" s="525"/>
      <c r="EC36" s="525"/>
      <c r="ED36" s="525"/>
      <c r="EE36" s="525"/>
      <c r="EF36" s="525"/>
      <c r="EG36" s="525"/>
      <c r="EH36" s="525"/>
      <c r="EI36" s="525"/>
      <c r="EJ36" s="525"/>
      <c r="EK36" s="525"/>
      <c r="EL36" s="525"/>
      <c r="EM36" s="525"/>
      <c r="EN36" s="525"/>
      <c r="EO36" s="525"/>
      <c r="EP36" s="525"/>
      <c r="EQ36" s="525"/>
      <c r="ER36" s="525"/>
      <c r="ES36" s="525"/>
      <c r="ET36" s="525"/>
      <c r="EU36" s="525"/>
      <c r="EV36" s="525"/>
      <c r="EW36" s="525"/>
      <c r="EX36" s="525"/>
      <c r="EY36" s="525"/>
      <c r="EZ36" s="525"/>
      <c r="FA36" s="525"/>
      <c r="FB36" s="525"/>
      <c r="FC36" s="525"/>
      <c r="FD36" s="525"/>
      <c r="FE36" s="525"/>
      <c r="FF36" s="525"/>
      <c r="FG36" s="525"/>
      <c r="FH36" s="525"/>
      <c r="FI36" s="525"/>
      <c r="FJ36" s="525"/>
      <c r="FK36" s="525"/>
      <c r="FL36" s="525"/>
      <c r="FM36" s="525"/>
      <c r="FN36" s="525"/>
      <c r="FO36" s="525"/>
      <c r="FP36" s="525"/>
      <c r="FQ36" s="525"/>
      <c r="FR36" s="525"/>
      <c r="FS36" s="525"/>
      <c r="FT36" s="525"/>
      <c r="FU36" s="525"/>
      <c r="FV36" s="525"/>
      <c r="FW36" s="525"/>
      <c r="FX36" s="525"/>
      <c r="FY36" s="525"/>
      <c r="FZ36" s="525"/>
      <c r="GA36" s="525"/>
      <c r="GB36" s="525"/>
      <c r="GC36" s="525"/>
      <c r="GD36" s="525"/>
      <c r="GE36" s="525"/>
      <c r="GF36" s="525"/>
      <c r="GG36" s="525"/>
      <c r="GH36" s="525"/>
      <c r="GI36" s="525"/>
      <c r="GJ36" s="525"/>
      <c r="GK36" s="525"/>
      <c r="GL36" s="525"/>
      <c r="GM36" s="525"/>
      <c r="GN36" s="525"/>
      <c r="GO36" s="525"/>
      <c r="GP36" s="525"/>
      <c r="GQ36" s="525"/>
      <c r="GR36" s="525"/>
      <c r="GS36" s="525"/>
      <c r="GT36" s="525"/>
      <c r="GU36" s="525"/>
      <c r="GV36" s="525"/>
      <c r="GW36" s="525"/>
      <c r="GX36" s="525"/>
      <c r="GY36" s="525"/>
      <c r="GZ36" s="525"/>
      <c r="HA36" s="525"/>
      <c r="HB36" s="525"/>
      <c r="HC36" s="525"/>
      <c r="HD36" s="525"/>
      <c r="HE36" s="525"/>
      <c r="HF36" s="525"/>
      <c r="HG36" s="525"/>
      <c r="HH36" s="525"/>
      <c r="HI36" s="525"/>
      <c r="HJ36" s="525"/>
      <c r="HK36" s="525"/>
      <c r="HL36" s="525"/>
      <c r="HM36" s="525"/>
      <c r="HN36" s="525"/>
      <c r="HO36" s="525"/>
      <c r="HP36" s="525"/>
      <c r="HQ36" s="525"/>
      <c r="HR36" s="525"/>
      <c r="HS36" s="525"/>
      <c r="HT36" s="525"/>
      <c r="HU36" s="525"/>
      <c r="HV36" s="525"/>
      <c r="HW36" s="525"/>
      <c r="HX36" s="525"/>
      <c r="HY36" s="525"/>
      <c r="HZ36" s="525"/>
      <c r="IA36" s="525"/>
      <c r="IB36" s="525"/>
      <c r="IC36" s="525"/>
      <c r="ID36" s="525"/>
      <c r="IE36" s="525"/>
      <c r="IF36" s="525"/>
      <c r="IG36" s="525"/>
      <c r="IH36" s="525"/>
      <c r="II36" s="525"/>
      <c r="IJ36" s="525"/>
      <c r="IK36" s="525"/>
      <c r="IL36" s="525"/>
      <c r="IM36" s="525"/>
      <c r="IN36" s="525"/>
      <c r="IO36" s="525"/>
      <c r="IP36" s="525"/>
      <c r="IQ36" s="525"/>
      <c r="IR36" s="525"/>
    </row>
    <row r="37" spans="1:252" s="526" customFormat="1" ht="24.9" customHeight="1" x14ac:dyDescent="0.4">
      <c r="A37" s="459">
        <v>28</v>
      </c>
      <c r="B37" s="460" t="s">
        <v>255</v>
      </c>
      <c r="C37" s="456">
        <f>C91</f>
        <v>34</v>
      </c>
      <c r="D37" s="456">
        <f t="shared" ref="D37:V37" si="29">D91</f>
        <v>1000</v>
      </c>
      <c r="E37" s="456">
        <f t="shared" si="29"/>
        <v>0</v>
      </c>
      <c r="F37" s="456">
        <f t="shared" si="29"/>
        <v>0</v>
      </c>
      <c r="G37" s="456">
        <f t="shared" si="29"/>
        <v>44</v>
      </c>
      <c r="H37" s="456">
        <f t="shared" si="29"/>
        <v>5200</v>
      </c>
      <c r="I37" s="456">
        <f t="shared" si="29"/>
        <v>0</v>
      </c>
      <c r="J37" s="456">
        <f t="shared" si="29"/>
        <v>0</v>
      </c>
      <c r="K37" s="456">
        <f t="shared" si="29"/>
        <v>0</v>
      </c>
      <c r="L37" s="456">
        <f t="shared" si="29"/>
        <v>0</v>
      </c>
      <c r="M37" s="456">
        <f t="shared" si="29"/>
        <v>0</v>
      </c>
      <c r="N37" s="456">
        <f t="shared" si="29"/>
        <v>0</v>
      </c>
      <c r="O37" s="456">
        <f t="shared" si="29"/>
        <v>24</v>
      </c>
      <c r="P37" s="456">
        <f t="shared" si="29"/>
        <v>57000</v>
      </c>
      <c r="Q37" s="456">
        <f t="shared" si="29"/>
        <v>6</v>
      </c>
      <c r="R37" s="456">
        <f t="shared" si="29"/>
        <v>11300</v>
      </c>
      <c r="S37" s="456">
        <f t="shared" si="29"/>
        <v>12</v>
      </c>
      <c r="T37" s="456">
        <f t="shared" si="29"/>
        <v>21000</v>
      </c>
      <c r="U37" s="456">
        <f t="shared" si="29"/>
        <v>0</v>
      </c>
      <c r="V37" s="456">
        <f t="shared" si="29"/>
        <v>0</v>
      </c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5"/>
      <c r="AM37" s="525"/>
      <c r="AN37" s="525"/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5"/>
      <c r="BB37" s="525"/>
      <c r="BC37" s="525"/>
      <c r="BD37" s="525"/>
      <c r="BE37" s="525"/>
      <c r="BF37" s="525"/>
      <c r="BG37" s="525"/>
      <c r="BH37" s="525"/>
      <c r="BI37" s="525"/>
      <c r="BJ37" s="525"/>
      <c r="BK37" s="525"/>
      <c r="BL37" s="525"/>
      <c r="BM37" s="525"/>
      <c r="BN37" s="525"/>
      <c r="BO37" s="525"/>
      <c r="BP37" s="525"/>
      <c r="BQ37" s="525"/>
      <c r="BR37" s="525"/>
      <c r="BS37" s="525"/>
      <c r="BT37" s="525"/>
      <c r="BU37" s="525"/>
      <c r="BV37" s="525"/>
      <c r="BW37" s="525"/>
      <c r="BX37" s="525"/>
      <c r="BY37" s="525"/>
      <c r="BZ37" s="525"/>
      <c r="CA37" s="525"/>
      <c r="CB37" s="525"/>
      <c r="CC37" s="525"/>
      <c r="CD37" s="525"/>
      <c r="CE37" s="525"/>
      <c r="CF37" s="525"/>
      <c r="CG37" s="525"/>
      <c r="CH37" s="525"/>
      <c r="CI37" s="525"/>
      <c r="CJ37" s="525"/>
      <c r="CK37" s="525"/>
      <c r="CL37" s="525"/>
      <c r="CM37" s="525"/>
      <c r="CN37" s="525"/>
      <c r="CO37" s="525"/>
      <c r="CP37" s="525"/>
      <c r="CQ37" s="525"/>
      <c r="CR37" s="525"/>
      <c r="CS37" s="525"/>
      <c r="CT37" s="525"/>
      <c r="CU37" s="525"/>
      <c r="CV37" s="525"/>
      <c r="CW37" s="525"/>
      <c r="CX37" s="525"/>
      <c r="CY37" s="525"/>
      <c r="CZ37" s="525"/>
      <c r="DA37" s="525"/>
      <c r="DB37" s="525"/>
      <c r="DC37" s="525"/>
      <c r="DD37" s="525"/>
      <c r="DE37" s="525"/>
      <c r="DF37" s="525"/>
      <c r="DG37" s="525"/>
      <c r="DH37" s="525"/>
      <c r="DI37" s="525"/>
      <c r="DJ37" s="525"/>
      <c r="DK37" s="525"/>
      <c r="DL37" s="525"/>
      <c r="DM37" s="525"/>
      <c r="DN37" s="525"/>
      <c r="DO37" s="525"/>
      <c r="DP37" s="525"/>
      <c r="DQ37" s="525"/>
      <c r="DR37" s="525"/>
      <c r="DS37" s="525"/>
      <c r="DT37" s="525"/>
      <c r="DU37" s="525"/>
      <c r="DV37" s="525"/>
      <c r="DW37" s="525"/>
      <c r="DX37" s="525"/>
      <c r="DY37" s="525"/>
      <c r="DZ37" s="525"/>
      <c r="EA37" s="525"/>
      <c r="EB37" s="525"/>
      <c r="EC37" s="525"/>
      <c r="ED37" s="525"/>
      <c r="EE37" s="525"/>
      <c r="EF37" s="525"/>
      <c r="EG37" s="525"/>
      <c r="EH37" s="525"/>
      <c r="EI37" s="525"/>
      <c r="EJ37" s="525"/>
      <c r="EK37" s="525"/>
      <c r="EL37" s="525"/>
      <c r="EM37" s="525"/>
      <c r="EN37" s="525"/>
      <c r="EO37" s="525"/>
      <c r="EP37" s="525"/>
      <c r="EQ37" s="525"/>
      <c r="ER37" s="525"/>
      <c r="ES37" s="525"/>
      <c r="ET37" s="525"/>
      <c r="EU37" s="525"/>
      <c r="EV37" s="525"/>
      <c r="EW37" s="525"/>
      <c r="EX37" s="525"/>
      <c r="EY37" s="525"/>
      <c r="EZ37" s="525"/>
      <c r="FA37" s="525"/>
      <c r="FB37" s="525"/>
      <c r="FC37" s="525"/>
      <c r="FD37" s="525"/>
      <c r="FE37" s="525"/>
      <c r="FF37" s="525"/>
      <c r="FG37" s="525"/>
      <c r="FH37" s="525"/>
      <c r="FI37" s="525"/>
      <c r="FJ37" s="525"/>
      <c r="FK37" s="525"/>
      <c r="FL37" s="525"/>
      <c r="FM37" s="525"/>
      <c r="FN37" s="525"/>
      <c r="FO37" s="525"/>
      <c r="FP37" s="525"/>
      <c r="FQ37" s="525"/>
      <c r="FR37" s="525"/>
      <c r="FS37" s="525"/>
      <c r="FT37" s="525"/>
      <c r="FU37" s="525"/>
      <c r="FV37" s="525"/>
      <c r="FW37" s="525"/>
      <c r="FX37" s="525"/>
      <c r="FY37" s="525"/>
      <c r="FZ37" s="525"/>
      <c r="GA37" s="525"/>
      <c r="GB37" s="525"/>
      <c r="GC37" s="525"/>
      <c r="GD37" s="525"/>
      <c r="GE37" s="525"/>
      <c r="GF37" s="525"/>
      <c r="GG37" s="525"/>
      <c r="GH37" s="525"/>
      <c r="GI37" s="525"/>
      <c r="GJ37" s="525"/>
      <c r="GK37" s="525"/>
      <c r="GL37" s="525"/>
      <c r="GM37" s="525"/>
      <c r="GN37" s="525"/>
      <c r="GO37" s="525"/>
      <c r="GP37" s="525"/>
      <c r="GQ37" s="525"/>
      <c r="GR37" s="525"/>
      <c r="GS37" s="525"/>
      <c r="GT37" s="525"/>
      <c r="GU37" s="525"/>
      <c r="GV37" s="525"/>
      <c r="GW37" s="525"/>
      <c r="GX37" s="525"/>
      <c r="GY37" s="525"/>
      <c r="GZ37" s="525"/>
      <c r="HA37" s="525"/>
      <c r="HB37" s="525"/>
      <c r="HC37" s="525"/>
      <c r="HD37" s="525"/>
      <c r="HE37" s="525"/>
      <c r="HF37" s="525"/>
      <c r="HG37" s="525"/>
      <c r="HH37" s="525"/>
      <c r="HI37" s="525"/>
      <c r="HJ37" s="525"/>
      <c r="HK37" s="525"/>
      <c r="HL37" s="525"/>
      <c r="HM37" s="525"/>
      <c r="HN37" s="525"/>
      <c r="HO37" s="525"/>
      <c r="HP37" s="525"/>
      <c r="HQ37" s="525"/>
      <c r="HR37" s="525"/>
      <c r="HS37" s="525"/>
      <c r="HT37" s="525"/>
      <c r="HU37" s="525"/>
      <c r="HV37" s="525"/>
      <c r="HW37" s="525"/>
      <c r="HX37" s="525"/>
      <c r="HY37" s="525"/>
      <c r="HZ37" s="525"/>
      <c r="IA37" s="525"/>
      <c r="IB37" s="525"/>
      <c r="IC37" s="525"/>
      <c r="ID37" s="525"/>
      <c r="IE37" s="525"/>
      <c r="IF37" s="525"/>
      <c r="IG37" s="525"/>
      <c r="IH37" s="525"/>
      <c r="II37" s="525"/>
      <c r="IJ37" s="525"/>
      <c r="IK37" s="525"/>
      <c r="IL37" s="525"/>
      <c r="IM37" s="525"/>
      <c r="IN37" s="525"/>
      <c r="IO37" s="525"/>
      <c r="IP37" s="525"/>
      <c r="IQ37" s="525"/>
      <c r="IR37" s="525"/>
    </row>
    <row r="38" spans="1:252" s="526" customFormat="1" ht="24.9" customHeight="1" x14ac:dyDescent="0.4">
      <c r="A38" s="459">
        <v>29</v>
      </c>
      <c r="B38" s="460" t="s">
        <v>310</v>
      </c>
      <c r="C38" s="456">
        <f>C94</f>
        <v>17</v>
      </c>
      <c r="D38" s="456">
        <f t="shared" ref="D38:V38" si="30">D94</f>
        <v>500</v>
      </c>
      <c r="E38" s="456">
        <f t="shared" si="30"/>
        <v>0</v>
      </c>
      <c r="F38" s="456">
        <f t="shared" si="30"/>
        <v>0</v>
      </c>
      <c r="G38" s="456">
        <f t="shared" si="30"/>
        <v>22</v>
      </c>
      <c r="H38" s="456">
        <f t="shared" si="30"/>
        <v>2600</v>
      </c>
      <c r="I38" s="456">
        <f t="shared" si="30"/>
        <v>175</v>
      </c>
      <c r="J38" s="456">
        <f t="shared" si="30"/>
        <v>11385</v>
      </c>
      <c r="K38" s="456">
        <f t="shared" si="30"/>
        <v>0</v>
      </c>
      <c r="L38" s="456">
        <f t="shared" si="30"/>
        <v>0</v>
      </c>
      <c r="M38" s="456">
        <f t="shared" si="30"/>
        <v>0</v>
      </c>
      <c r="N38" s="456">
        <f t="shared" si="30"/>
        <v>0</v>
      </c>
      <c r="O38" s="456">
        <f t="shared" si="30"/>
        <v>12</v>
      </c>
      <c r="P38" s="456">
        <f t="shared" si="30"/>
        <v>28500</v>
      </c>
      <c r="Q38" s="456">
        <f t="shared" si="30"/>
        <v>538</v>
      </c>
      <c r="R38" s="456">
        <f>R94</f>
        <v>34765</v>
      </c>
      <c r="S38" s="456">
        <f t="shared" si="30"/>
        <v>6</v>
      </c>
      <c r="T38" s="456">
        <f t="shared" si="30"/>
        <v>10500</v>
      </c>
      <c r="U38" s="456">
        <f t="shared" si="30"/>
        <v>0</v>
      </c>
      <c r="V38" s="456">
        <f t="shared" si="30"/>
        <v>0</v>
      </c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5"/>
      <c r="AJ38" s="525"/>
      <c r="AK38" s="525"/>
      <c r="AL38" s="525"/>
      <c r="AM38" s="525"/>
      <c r="AN38" s="525"/>
      <c r="AO38" s="525"/>
      <c r="AP38" s="525"/>
      <c r="AQ38" s="525"/>
      <c r="AR38" s="525"/>
      <c r="AS38" s="525"/>
      <c r="AT38" s="525"/>
      <c r="AU38" s="525"/>
      <c r="AV38" s="525"/>
      <c r="AW38" s="525"/>
      <c r="AX38" s="525"/>
      <c r="AY38" s="525"/>
      <c r="AZ38" s="525"/>
      <c r="BA38" s="525"/>
      <c r="BB38" s="525"/>
      <c r="BC38" s="525"/>
      <c r="BD38" s="525"/>
      <c r="BE38" s="525"/>
      <c r="BF38" s="525"/>
      <c r="BG38" s="525"/>
      <c r="BH38" s="525"/>
      <c r="BI38" s="525"/>
      <c r="BJ38" s="525"/>
      <c r="BK38" s="525"/>
      <c r="BL38" s="525"/>
      <c r="BM38" s="525"/>
      <c r="BN38" s="525"/>
      <c r="BO38" s="525"/>
      <c r="BP38" s="525"/>
      <c r="BQ38" s="525"/>
      <c r="BR38" s="525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5"/>
      <c r="CD38" s="525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5"/>
      <c r="CP38" s="525"/>
      <c r="CQ38" s="525"/>
      <c r="CR38" s="525"/>
      <c r="CS38" s="525"/>
      <c r="CT38" s="525"/>
      <c r="CU38" s="525"/>
      <c r="CV38" s="525"/>
      <c r="CW38" s="525"/>
      <c r="CX38" s="525"/>
      <c r="CY38" s="525"/>
      <c r="CZ38" s="525"/>
      <c r="DA38" s="525"/>
      <c r="DB38" s="525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5"/>
      <c r="DN38" s="525"/>
      <c r="DO38" s="525"/>
      <c r="DP38" s="525"/>
      <c r="DQ38" s="525"/>
      <c r="DR38" s="525"/>
      <c r="DS38" s="525"/>
      <c r="DT38" s="525"/>
      <c r="DU38" s="525"/>
      <c r="DV38" s="525"/>
      <c r="DW38" s="525"/>
      <c r="DX38" s="525"/>
      <c r="DY38" s="525"/>
      <c r="DZ38" s="525"/>
      <c r="EA38" s="525"/>
      <c r="EB38" s="525"/>
      <c r="EC38" s="525"/>
      <c r="ED38" s="525"/>
      <c r="EE38" s="525"/>
      <c r="EF38" s="525"/>
      <c r="EG38" s="525"/>
      <c r="EH38" s="525"/>
      <c r="EI38" s="525"/>
      <c r="EJ38" s="525"/>
      <c r="EK38" s="525"/>
      <c r="EL38" s="525"/>
      <c r="EM38" s="525"/>
      <c r="EN38" s="525"/>
      <c r="EO38" s="525"/>
      <c r="EP38" s="525"/>
      <c r="EQ38" s="525"/>
      <c r="ER38" s="525"/>
      <c r="ES38" s="525"/>
      <c r="ET38" s="525"/>
      <c r="EU38" s="525"/>
      <c r="EV38" s="525"/>
      <c r="EW38" s="525"/>
      <c r="EX38" s="525"/>
      <c r="EY38" s="525"/>
      <c r="EZ38" s="525"/>
      <c r="FA38" s="525"/>
      <c r="FB38" s="525"/>
      <c r="FC38" s="525"/>
      <c r="FD38" s="525"/>
      <c r="FE38" s="525"/>
      <c r="FF38" s="525"/>
      <c r="FG38" s="525"/>
      <c r="FH38" s="525"/>
      <c r="FI38" s="525"/>
      <c r="FJ38" s="525"/>
      <c r="FK38" s="525"/>
      <c r="FL38" s="525"/>
      <c r="FM38" s="525"/>
      <c r="FN38" s="525"/>
      <c r="FO38" s="525"/>
      <c r="FP38" s="525"/>
      <c r="FQ38" s="525"/>
      <c r="FR38" s="525"/>
      <c r="FS38" s="525"/>
      <c r="FT38" s="525"/>
      <c r="FU38" s="525"/>
      <c r="FV38" s="525"/>
      <c r="FW38" s="525"/>
      <c r="FX38" s="525"/>
      <c r="FY38" s="525"/>
      <c r="FZ38" s="525"/>
      <c r="GA38" s="525"/>
      <c r="GB38" s="525"/>
      <c r="GC38" s="525"/>
      <c r="GD38" s="525"/>
      <c r="GE38" s="525"/>
      <c r="GF38" s="525"/>
      <c r="GG38" s="525"/>
      <c r="GH38" s="525"/>
      <c r="GI38" s="525"/>
      <c r="GJ38" s="525"/>
      <c r="GK38" s="525"/>
      <c r="GL38" s="525"/>
      <c r="GM38" s="525"/>
      <c r="GN38" s="525"/>
      <c r="GO38" s="525"/>
      <c r="GP38" s="525"/>
      <c r="GQ38" s="525"/>
      <c r="GR38" s="525"/>
      <c r="GS38" s="525"/>
      <c r="GT38" s="525"/>
      <c r="GU38" s="525"/>
      <c r="GV38" s="525"/>
      <c r="GW38" s="525"/>
      <c r="GX38" s="525"/>
      <c r="GY38" s="525"/>
      <c r="GZ38" s="525"/>
      <c r="HA38" s="525"/>
      <c r="HB38" s="525"/>
      <c r="HC38" s="525"/>
      <c r="HD38" s="525"/>
      <c r="HE38" s="525"/>
      <c r="HF38" s="525"/>
      <c r="HG38" s="525"/>
      <c r="HH38" s="525"/>
      <c r="HI38" s="525"/>
      <c r="HJ38" s="525"/>
      <c r="HK38" s="525"/>
      <c r="HL38" s="525"/>
      <c r="HM38" s="525"/>
      <c r="HN38" s="525"/>
      <c r="HO38" s="525"/>
      <c r="HP38" s="525"/>
      <c r="HQ38" s="525"/>
      <c r="HR38" s="525"/>
      <c r="HS38" s="525"/>
      <c r="HT38" s="525"/>
      <c r="HU38" s="525"/>
      <c r="HV38" s="525"/>
      <c r="HW38" s="525"/>
      <c r="HX38" s="525"/>
      <c r="HY38" s="525"/>
      <c r="HZ38" s="525"/>
      <c r="IA38" s="525"/>
      <c r="IB38" s="525"/>
      <c r="IC38" s="525"/>
      <c r="ID38" s="525"/>
      <c r="IE38" s="525"/>
      <c r="IF38" s="525"/>
      <c r="IG38" s="525"/>
      <c r="IH38" s="525"/>
      <c r="II38" s="525"/>
      <c r="IJ38" s="525"/>
      <c r="IK38" s="525"/>
      <c r="IL38" s="525"/>
      <c r="IM38" s="525"/>
      <c r="IN38" s="525"/>
      <c r="IO38" s="525"/>
      <c r="IP38" s="525"/>
      <c r="IQ38" s="525"/>
      <c r="IR38" s="525"/>
    </row>
    <row r="39" spans="1:252" s="526" customFormat="1" ht="24.9" customHeight="1" x14ac:dyDescent="0.4">
      <c r="A39" s="459">
        <v>30</v>
      </c>
      <c r="B39" s="460" t="s">
        <v>256</v>
      </c>
      <c r="C39" s="456">
        <f>C95</f>
        <v>17</v>
      </c>
      <c r="D39" s="456">
        <f t="shared" ref="D39:V39" si="31">D95</f>
        <v>500</v>
      </c>
      <c r="E39" s="456">
        <f t="shared" si="31"/>
        <v>0</v>
      </c>
      <c r="F39" s="456">
        <f t="shared" si="31"/>
        <v>0</v>
      </c>
      <c r="G39" s="456">
        <f t="shared" si="31"/>
        <v>22</v>
      </c>
      <c r="H39" s="456">
        <f t="shared" si="31"/>
        <v>2600</v>
      </c>
      <c r="I39" s="456">
        <f t="shared" si="31"/>
        <v>0</v>
      </c>
      <c r="J39" s="456">
        <f t="shared" si="31"/>
        <v>0</v>
      </c>
      <c r="K39" s="456">
        <f t="shared" si="31"/>
        <v>0</v>
      </c>
      <c r="L39" s="456">
        <f t="shared" si="31"/>
        <v>0</v>
      </c>
      <c r="M39" s="456">
        <f t="shared" si="31"/>
        <v>0</v>
      </c>
      <c r="N39" s="456">
        <f t="shared" si="31"/>
        <v>0</v>
      </c>
      <c r="O39" s="456">
        <f t="shared" si="31"/>
        <v>12</v>
      </c>
      <c r="P39" s="456">
        <f t="shared" si="31"/>
        <v>28500</v>
      </c>
      <c r="Q39" s="456">
        <f t="shared" si="31"/>
        <v>0</v>
      </c>
      <c r="R39" s="456">
        <f>R95</f>
        <v>0</v>
      </c>
      <c r="S39" s="456">
        <f t="shared" si="31"/>
        <v>6</v>
      </c>
      <c r="T39" s="456">
        <f t="shared" si="31"/>
        <v>10500</v>
      </c>
      <c r="U39" s="456">
        <f t="shared" si="31"/>
        <v>0</v>
      </c>
      <c r="V39" s="456">
        <f t="shared" si="31"/>
        <v>0</v>
      </c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5"/>
      <c r="AI39" s="525"/>
      <c r="AJ39" s="525"/>
      <c r="AK39" s="525"/>
      <c r="AL39" s="525"/>
      <c r="AM39" s="525"/>
      <c r="AN39" s="525"/>
      <c r="AO39" s="525"/>
      <c r="AP39" s="525"/>
      <c r="AQ39" s="525"/>
      <c r="AR39" s="525"/>
      <c r="AS39" s="525"/>
      <c r="AT39" s="525"/>
      <c r="AU39" s="525"/>
      <c r="AV39" s="525"/>
      <c r="AW39" s="525"/>
      <c r="AX39" s="525"/>
      <c r="AY39" s="525"/>
      <c r="AZ39" s="525"/>
      <c r="BA39" s="525"/>
      <c r="BB39" s="525"/>
      <c r="BC39" s="525"/>
      <c r="BD39" s="525"/>
      <c r="BE39" s="525"/>
      <c r="BF39" s="525"/>
      <c r="BG39" s="525"/>
      <c r="BH39" s="525"/>
      <c r="BI39" s="525"/>
      <c r="BJ39" s="525"/>
      <c r="BK39" s="525"/>
      <c r="BL39" s="525"/>
      <c r="BM39" s="525"/>
      <c r="BN39" s="525"/>
      <c r="BO39" s="525"/>
      <c r="BP39" s="525"/>
      <c r="BQ39" s="525"/>
      <c r="BR39" s="525"/>
      <c r="BS39" s="525"/>
      <c r="BT39" s="525"/>
      <c r="BU39" s="525"/>
      <c r="BV39" s="525"/>
      <c r="BW39" s="525"/>
      <c r="BX39" s="525"/>
      <c r="BY39" s="525"/>
      <c r="BZ39" s="525"/>
      <c r="CA39" s="525"/>
      <c r="CB39" s="525"/>
      <c r="CC39" s="525"/>
      <c r="CD39" s="525"/>
      <c r="CE39" s="525"/>
      <c r="CF39" s="525"/>
      <c r="CG39" s="525"/>
      <c r="CH39" s="525"/>
      <c r="CI39" s="525"/>
      <c r="CJ39" s="525"/>
      <c r="CK39" s="525"/>
      <c r="CL39" s="525"/>
      <c r="CM39" s="525"/>
      <c r="CN39" s="525"/>
      <c r="CO39" s="525"/>
      <c r="CP39" s="525"/>
      <c r="CQ39" s="525"/>
      <c r="CR39" s="525"/>
      <c r="CS39" s="525"/>
      <c r="CT39" s="525"/>
      <c r="CU39" s="525"/>
      <c r="CV39" s="525"/>
      <c r="CW39" s="525"/>
      <c r="CX39" s="525"/>
      <c r="CY39" s="525"/>
      <c r="CZ39" s="525"/>
      <c r="DA39" s="525"/>
      <c r="DB39" s="525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  <c r="DM39" s="525"/>
      <c r="DN39" s="525"/>
      <c r="DO39" s="525"/>
      <c r="DP39" s="525"/>
      <c r="DQ39" s="525"/>
      <c r="DR39" s="525"/>
      <c r="DS39" s="525"/>
      <c r="DT39" s="525"/>
      <c r="DU39" s="525"/>
      <c r="DV39" s="525"/>
      <c r="DW39" s="525"/>
      <c r="DX39" s="525"/>
      <c r="DY39" s="525"/>
      <c r="DZ39" s="525"/>
      <c r="EA39" s="525"/>
      <c r="EB39" s="525"/>
      <c r="EC39" s="525"/>
      <c r="ED39" s="525"/>
      <c r="EE39" s="525"/>
      <c r="EF39" s="525"/>
      <c r="EG39" s="525"/>
      <c r="EH39" s="525"/>
      <c r="EI39" s="525"/>
      <c r="EJ39" s="525"/>
      <c r="EK39" s="525"/>
      <c r="EL39" s="525"/>
      <c r="EM39" s="525"/>
      <c r="EN39" s="525"/>
      <c r="EO39" s="525"/>
      <c r="EP39" s="525"/>
      <c r="EQ39" s="525"/>
      <c r="ER39" s="525"/>
      <c r="ES39" s="525"/>
      <c r="ET39" s="525"/>
      <c r="EU39" s="525"/>
      <c r="EV39" s="525"/>
      <c r="EW39" s="525"/>
      <c r="EX39" s="525"/>
      <c r="EY39" s="525"/>
      <c r="EZ39" s="525"/>
      <c r="FA39" s="525"/>
      <c r="FB39" s="525"/>
      <c r="FC39" s="525"/>
      <c r="FD39" s="525"/>
      <c r="FE39" s="525"/>
      <c r="FF39" s="525"/>
      <c r="FG39" s="525"/>
      <c r="FH39" s="525"/>
      <c r="FI39" s="525"/>
      <c r="FJ39" s="525"/>
      <c r="FK39" s="525"/>
      <c r="FL39" s="525"/>
      <c r="FM39" s="525"/>
      <c r="FN39" s="525"/>
      <c r="FO39" s="525"/>
      <c r="FP39" s="525"/>
      <c r="FQ39" s="525"/>
      <c r="FR39" s="525"/>
      <c r="FS39" s="525"/>
      <c r="FT39" s="525"/>
      <c r="FU39" s="525"/>
      <c r="FV39" s="525"/>
      <c r="FW39" s="525"/>
      <c r="FX39" s="525"/>
      <c r="FY39" s="525"/>
      <c r="FZ39" s="525"/>
      <c r="GA39" s="525"/>
      <c r="GB39" s="525"/>
      <c r="GC39" s="525"/>
      <c r="GD39" s="525"/>
      <c r="GE39" s="525"/>
      <c r="GF39" s="525"/>
      <c r="GG39" s="525"/>
      <c r="GH39" s="525"/>
      <c r="GI39" s="525"/>
      <c r="GJ39" s="525"/>
      <c r="GK39" s="525"/>
      <c r="GL39" s="525"/>
      <c r="GM39" s="525"/>
      <c r="GN39" s="525"/>
      <c r="GO39" s="525"/>
      <c r="GP39" s="525"/>
      <c r="GQ39" s="525"/>
      <c r="GR39" s="525"/>
      <c r="GS39" s="525"/>
      <c r="GT39" s="525"/>
      <c r="GU39" s="525"/>
      <c r="GV39" s="525"/>
      <c r="GW39" s="525"/>
      <c r="GX39" s="525"/>
      <c r="GY39" s="525"/>
      <c r="GZ39" s="525"/>
      <c r="HA39" s="525"/>
      <c r="HB39" s="525"/>
      <c r="HC39" s="525"/>
      <c r="HD39" s="525"/>
      <c r="HE39" s="525"/>
      <c r="HF39" s="525"/>
      <c r="HG39" s="525"/>
      <c r="HH39" s="525"/>
      <c r="HI39" s="525"/>
      <c r="HJ39" s="525"/>
      <c r="HK39" s="525"/>
      <c r="HL39" s="525"/>
      <c r="HM39" s="525"/>
      <c r="HN39" s="525"/>
      <c r="HO39" s="525"/>
      <c r="HP39" s="525"/>
      <c r="HQ39" s="525"/>
      <c r="HR39" s="525"/>
      <c r="HS39" s="525"/>
      <c r="HT39" s="525"/>
      <c r="HU39" s="525"/>
      <c r="HV39" s="525"/>
      <c r="HW39" s="525"/>
      <c r="HX39" s="525"/>
      <c r="HY39" s="525"/>
      <c r="HZ39" s="525"/>
      <c r="IA39" s="525"/>
      <c r="IB39" s="525"/>
      <c r="IC39" s="525"/>
      <c r="ID39" s="525"/>
      <c r="IE39" s="525"/>
      <c r="IF39" s="525"/>
      <c r="IG39" s="525"/>
      <c r="IH39" s="525"/>
      <c r="II39" s="525"/>
      <c r="IJ39" s="525"/>
      <c r="IK39" s="525"/>
      <c r="IL39" s="525"/>
      <c r="IM39" s="525"/>
      <c r="IN39" s="525"/>
      <c r="IO39" s="525"/>
      <c r="IP39" s="525"/>
      <c r="IQ39" s="525"/>
      <c r="IR39" s="525"/>
    </row>
    <row r="40" spans="1:252" s="526" customFormat="1" ht="24.9" customHeight="1" x14ac:dyDescent="0.4">
      <c r="A40" s="459"/>
      <c r="B40" s="462" t="s">
        <v>261</v>
      </c>
      <c r="C40" s="456">
        <f t="shared" ref="C40:V40" si="32">SUM(C27:C39)</f>
        <v>687</v>
      </c>
      <c r="D40" s="456">
        <f t="shared" si="32"/>
        <v>21100</v>
      </c>
      <c r="E40" s="456">
        <f t="shared" si="32"/>
        <v>0</v>
      </c>
      <c r="F40" s="456">
        <f t="shared" si="32"/>
        <v>0</v>
      </c>
      <c r="G40" s="456">
        <f t="shared" si="32"/>
        <v>901</v>
      </c>
      <c r="H40" s="456">
        <f t="shared" si="32"/>
        <v>132600</v>
      </c>
      <c r="I40" s="456">
        <f t="shared" si="32"/>
        <v>205</v>
      </c>
      <c r="J40" s="456">
        <f t="shared" si="32"/>
        <v>19336</v>
      </c>
      <c r="K40" s="456">
        <f t="shared" si="32"/>
        <v>0</v>
      </c>
      <c r="L40" s="456">
        <f t="shared" si="32"/>
        <v>0</v>
      </c>
      <c r="M40" s="456">
        <f t="shared" si="32"/>
        <v>0</v>
      </c>
      <c r="N40" s="456">
        <f t="shared" si="32"/>
        <v>0</v>
      </c>
      <c r="O40" s="456">
        <f t="shared" si="32"/>
        <v>400</v>
      </c>
      <c r="P40" s="456">
        <f t="shared" si="32"/>
        <v>897800</v>
      </c>
      <c r="Q40" s="456">
        <f t="shared" si="32"/>
        <v>797</v>
      </c>
      <c r="R40" s="456">
        <f t="shared" si="32"/>
        <v>1023688</v>
      </c>
      <c r="S40" s="456">
        <f t="shared" si="32"/>
        <v>234</v>
      </c>
      <c r="T40" s="456">
        <f t="shared" si="32"/>
        <v>387000</v>
      </c>
      <c r="U40" s="456">
        <f t="shared" si="32"/>
        <v>186</v>
      </c>
      <c r="V40" s="456">
        <f t="shared" si="32"/>
        <v>149086</v>
      </c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5"/>
      <c r="BF40" s="525"/>
      <c r="BG40" s="525"/>
      <c r="BH40" s="525"/>
      <c r="BI40" s="525"/>
      <c r="BJ40" s="525"/>
      <c r="BK40" s="525"/>
      <c r="BL40" s="525"/>
      <c r="BM40" s="525"/>
      <c r="BN40" s="525"/>
      <c r="BO40" s="525"/>
      <c r="BP40" s="525"/>
      <c r="BQ40" s="525"/>
      <c r="BR40" s="525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5"/>
      <c r="CD40" s="525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5"/>
      <c r="CP40" s="525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5"/>
      <c r="DB40" s="525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5"/>
      <c r="DN40" s="525"/>
      <c r="DO40" s="525"/>
      <c r="DP40" s="525"/>
      <c r="DQ40" s="525"/>
      <c r="DR40" s="525"/>
      <c r="DS40" s="525"/>
      <c r="DT40" s="525"/>
      <c r="DU40" s="525"/>
      <c r="DV40" s="525"/>
      <c r="DW40" s="525"/>
      <c r="DX40" s="525"/>
      <c r="DY40" s="525"/>
      <c r="DZ40" s="525"/>
      <c r="EA40" s="525"/>
      <c r="EB40" s="525"/>
      <c r="EC40" s="525"/>
      <c r="ED40" s="525"/>
      <c r="EE40" s="525"/>
      <c r="EF40" s="525"/>
      <c r="EG40" s="525"/>
      <c r="EH40" s="525"/>
      <c r="EI40" s="525"/>
      <c r="EJ40" s="525"/>
      <c r="EK40" s="525"/>
      <c r="EL40" s="525"/>
      <c r="EM40" s="525"/>
      <c r="EN40" s="525"/>
      <c r="EO40" s="525"/>
      <c r="EP40" s="525"/>
      <c r="EQ40" s="525"/>
      <c r="ER40" s="525"/>
      <c r="ES40" s="525"/>
      <c r="ET40" s="525"/>
      <c r="EU40" s="525"/>
      <c r="EV40" s="525"/>
      <c r="EW40" s="525"/>
      <c r="EX40" s="525"/>
      <c r="EY40" s="525"/>
      <c r="EZ40" s="525"/>
      <c r="FA40" s="525"/>
      <c r="FB40" s="525"/>
      <c r="FC40" s="525"/>
      <c r="FD40" s="525"/>
      <c r="FE40" s="525"/>
      <c r="FF40" s="525"/>
      <c r="FG40" s="525"/>
      <c r="FH40" s="525"/>
      <c r="FI40" s="525"/>
      <c r="FJ40" s="525"/>
      <c r="FK40" s="525"/>
      <c r="FL40" s="525"/>
      <c r="FM40" s="525"/>
      <c r="FN40" s="525"/>
      <c r="FO40" s="525"/>
      <c r="FP40" s="525"/>
      <c r="FQ40" s="525"/>
      <c r="FR40" s="525"/>
      <c r="FS40" s="525"/>
      <c r="FT40" s="525"/>
      <c r="FU40" s="525"/>
      <c r="FV40" s="525"/>
      <c r="FW40" s="525"/>
      <c r="FX40" s="525"/>
      <c r="FY40" s="525"/>
      <c r="FZ40" s="525"/>
      <c r="GA40" s="525"/>
      <c r="GB40" s="525"/>
      <c r="GC40" s="525"/>
      <c r="GD40" s="525"/>
      <c r="GE40" s="525"/>
      <c r="GF40" s="525"/>
      <c r="GG40" s="525"/>
      <c r="GH40" s="525"/>
      <c r="GI40" s="525"/>
      <c r="GJ40" s="525"/>
      <c r="GK40" s="525"/>
      <c r="GL40" s="525"/>
      <c r="GM40" s="525"/>
      <c r="GN40" s="525"/>
      <c r="GO40" s="525"/>
      <c r="GP40" s="525"/>
      <c r="GQ40" s="525"/>
      <c r="GR40" s="525"/>
      <c r="GS40" s="525"/>
      <c r="GT40" s="525"/>
      <c r="GU40" s="525"/>
      <c r="GV40" s="525"/>
      <c r="GW40" s="525"/>
      <c r="GX40" s="525"/>
      <c r="GY40" s="525"/>
      <c r="GZ40" s="525"/>
      <c r="HA40" s="525"/>
      <c r="HB40" s="525"/>
      <c r="HC40" s="525"/>
      <c r="HD40" s="525"/>
      <c r="HE40" s="525"/>
      <c r="HF40" s="525"/>
      <c r="HG40" s="525"/>
      <c r="HH40" s="525"/>
      <c r="HI40" s="525"/>
      <c r="HJ40" s="525"/>
      <c r="HK40" s="525"/>
      <c r="HL40" s="525"/>
      <c r="HM40" s="525"/>
      <c r="HN40" s="525"/>
      <c r="HO40" s="525"/>
      <c r="HP40" s="525"/>
      <c r="HQ40" s="525"/>
      <c r="HR40" s="525"/>
      <c r="HS40" s="525"/>
      <c r="HT40" s="525"/>
      <c r="HU40" s="525"/>
      <c r="HV40" s="525"/>
      <c r="HW40" s="525"/>
      <c r="HX40" s="525"/>
      <c r="HY40" s="525"/>
      <c r="HZ40" s="525"/>
      <c r="IA40" s="525"/>
      <c r="IB40" s="525"/>
      <c r="IC40" s="525"/>
      <c r="ID40" s="525"/>
      <c r="IE40" s="525"/>
      <c r="IF40" s="525"/>
      <c r="IG40" s="525"/>
      <c r="IH40" s="525"/>
      <c r="II40" s="525"/>
      <c r="IJ40" s="525"/>
      <c r="IK40" s="525"/>
      <c r="IL40" s="525"/>
      <c r="IM40" s="525"/>
      <c r="IN40" s="525"/>
      <c r="IO40" s="525"/>
      <c r="IP40" s="525"/>
      <c r="IQ40" s="525"/>
      <c r="IR40" s="525"/>
    </row>
    <row r="41" spans="1:252" s="526" customFormat="1" ht="24.9" customHeight="1" x14ac:dyDescent="0.4">
      <c r="A41" s="463"/>
      <c r="B41" s="463" t="s">
        <v>157</v>
      </c>
      <c r="C41" s="464">
        <f t="shared" ref="C41:U41" si="33">C25+C26+C40</f>
        <v>2402</v>
      </c>
      <c r="D41" s="464">
        <f t="shared" si="33"/>
        <v>73400</v>
      </c>
      <c r="E41" s="464">
        <f t="shared" si="33"/>
        <v>14</v>
      </c>
      <c r="F41" s="464">
        <f t="shared" si="33"/>
        <v>472</v>
      </c>
      <c r="G41" s="464">
        <f t="shared" si="33"/>
        <v>3443</v>
      </c>
      <c r="H41" s="464">
        <f t="shared" si="33"/>
        <v>418050</v>
      </c>
      <c r="I41" s="464">
        <f t="shared" si="33"/>
        <v>288</v>
      </c>
      <c r="J41" s="464">
        <f t="shared" si="33"/>
        <v>35100</v>
      </c>
      <c r="K41" s="464">
        <f t="shared" si="33"/>
        <v>0</v>
      </c>
      <c r="L41" s="464">
        <f t="shared" si="33"/>
        <v>0</v>
      </c>
      <c r="M41" s="464">
        <f t="shared" si="33"/>
        <v>0</v>
      </c>
      <c r="N41" s="464">
        <f t="shared" si="33"/>
        <v>0</v>
      </c>
      <c r="O41" s="464">
        <f t="shared" si="33"/>
        <v>994</v>
      </c>
      <c r="P41" s="464">
        <f t="shared" si="33"/>
        <v>2045300</v>
      </c>
      <c r="Q41" s="464">
        <f t="shared" si="33"/>
        <v>848</v>
      </c>
      <c r="R41" s="464">
        <f t="shared" si="33"/>
        <v>1089550</v>
      </c>
      <c r="S41" s="464">
        <f t="shared" si="33"/>
        <v>591</v>
      </c>
      <c r="T41" s="464">
        <f t="shared" si="33"/>
        <v>999500</v>
      </c>
      <c r="U41" s="464">
        <f t="shared" si="33"/>
        <v>270</v>
      </c>
      <c r="V41" s="464">
        <f>V25+V26+V40</f>
        <v>233085</v>
      </c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5"/>
      <c r="AL41" s="525"/>
      <c r="AM41" s="525"/>
      <c r="AN41" s="525"/>
      <c r="AO41" s="525"/>
      <c r="AP41" s="525"/>
      <c r="AQ41" s="525"/>
      <c r="AR41" s="525"/>
      <c r="AS41" s="525"/>
      <c r="AT41" s="525"/>
      <c r="AU41" s="525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5"/>
      <c r="BG41" s="525"/>
      <c r="BH41" s="525"/>
      <c r="BI41" s="525"/>
      <c r="BJ41" s="525"/>
      <c r="BK41" s="525"/>
      <c r="BL41" s="525"/>
      <c r="BM41" s="525"/>
      <c r="BN41" s="525"/>
      <c r="BO41" s="525"/>
      <c r="BP41" s="525"/>
      <c r="BQ41" s="525"/>
      <c r="BR41" s="525"/>
      <c r="BS41" s="525"/>
      <c r="BT41" s="525"/>
      <c r="BU41" s="525"/>
      <c r="BV41" s="525"/>
      <c r="BW41" s="525"/>
      <c r="BX41" s="525"/>
      <c r="BY41" s="525"/>
      <c r="BZ41" s="525"/>
      <c r="CA41" s="525"/>
      <c r="CB41" s="525"/>
      <c r="CC41" s="525"/>
      <c r="CD41" s="525"/>
      <c r="CE41" s="525"/>
      <c r="CF41" s="525"/>
      <c r="CG41" s="525"/>
      <c r="CH41" s="525"/>
      <c r="CI41" s="525"/>
      <c r="CJ41" s="525"/>
      <c r="CK41" s="525"/>
      <c r="CL41" s="525"/>
      <c r="CM41" s="525"/>
      <c r="CN41" s="525"/>
      <c r="CO41" s="525"/>
      <c r="CP41" s="525"/>
      <c r="CQ41" s="525"/>
      <c r="CR41" s="525"/>
      <c r="CS41" s="525"/>
      <c r="CT41" s="525"/>
      <c r="CU41" s="525"/>
      <c r="CV41" s="525"/>
      <c r="CW41" s="525"/>
      <c r="CX41" s="525"/>
      <c r="CY41" s="525"/>
      <c r="CZ41" s="525"/>
      <c r="DA41" s="525"/>
      <c r="DB41" s="525"/>
      <c r="DC41" s="525"/>
      <c r="DD41" s="525"/>
      <c r="DE41" s="525"/>
      <c r="DF41" s="525"/>
      <c r="DG41" s="525"/>
      <c r="DH41" s="525"/>
      <c r="DI41" s="525"/>
      <c r="DJ41" s="525"/>
      <c r="DK41" s="525"/>
      <c r="DL41" s="525"/>
      <c r="DM41" s="525"/>
      <c r="DN41" s="525"/>
      <c r="DO41" s="525"/>
      <c r="DP41" s="525"/>
      <c r="DQ41" s="525"/>
      <c r="DR41" s="525"/>
      <c r="DS41" s="525"/>
      <c r="DT41" s="525"/>
      <c r="DU41" s="525"/>
      <c r="DV41" s="525"/>
      <c r="DW41" s="525"/>
      <c r="DX41" s="525"/>
      <c r="DY41" s="525"/>
      <c r="DZ41" s="525"/>
      <c r="EA41" s="525"/>
      <c r="EB41" s="525"/>
      <c r="EC41" s="525"/>
      <c r="ED41" s="525"/>
      <c r="EE41" s="525"/>
      <c r="EF41" s="525"/>
      <c r="EG41" s="525"/>
      <c r="EH41" s="525"/>
      <c r="EI41" s="525"/>
      <c r="EJ41" s="525"/>
      <c r="EK41" s="525"/>
      <c r="EL41" s="525"/>
      <c r="EM41" s="525"/>
      <c r="EN41" s="525"/>
      <c r="EO41" s="525"/>
      <c r="EP41" s="525"/>
      <c r="EQ41" s="525"/>
      <c r="ER41" s="525"/>
      <c r="ES41" s="525"/>
      <c r="ET41" s="525"/>
      <c r="EU41" s="525"/>
      <c r="EV41" s="525"/>
      <c r="EW41" s="525"/>
      <c r="EX41" s="525"/>
      <c r="EY41" s="525"/>
      <c r="EZ41" s="525"/>
      <c r="FA41" s="525"/>
      <c r="FB41" s="525"/>
      <c r="FC41" s="525"/>
      <c r="FD41" s="525"/>
      <c r="FE41" s="525"/>
      <c r="FF41" s="525"/>
      <c r="FG41" s="525"/>
      <c r="FH41" s="525"/>
      <c r="FI41" s="525"/>
      <c r="FJ41" s="525"/>
      <c r="FK41" s="525"/>
      <c r="FL41" s="525"/>
      <c r="FM41" s="525"/>
      <c r="FN41" s="525"/>
      <c r="FO41" s="525"/>
      <c r="FP41" s="525"/>
      <c r="FQ41" s="525"/>
      <c r="FR41" s="525"/>
      <c r="FS41" s="525"/>
      <c r="FT41" s="525"/>
      <c r="FU41" s="525"/>
      <c r="FV41" s="525"/>
      <c r="FW41" s="525"/>
      <c r="FX41" s="525"/>
      <c r="FY41" s="525"/>
      <c r="FZ41" s="525"/>
      <c r="GA41" s="525"/>
      <c r="GB41" s="525"/>
      <c r="GC41" s="525"/>
      <c r="GD41" s="525"/>
      <c r="GE41" s="525"/>
      <c r="GF41" s="525"/>
      <c r="GG41" s="525"/>
      <c r="GH41" s="525"/>
      <c r="GI41" s="525"/>
      <c r="GJ41" s="525"/>
      <c r="GK41" s="525"/>
      <c r="GL41" s="525"/>
      <c r="GM41" s="525"/>
      <c r="GN41" s="525"/>
      <c r="GO41" s="525"/>
      <c r="GP41" s="525"/>
      <c r="GQ41" s="525"/>
      <c r="GR41" s="525"/>
      <c r="GS41" s="525"/>
      <c r="GT41" s="525"/>
      <c r="GU41" s="525"/>
      <c r="GV41" s="525"/>
      <c r="GW41" s="525"/>
      <c r="GX41" s="525"/>
      <c r="GY41" s="525"/>
      <c r="GZ41" s="525"/>
      <c r="HA41" s="525"/>
      <c r="HB41" s="525"/>
      <c r="HC41" s="525"/>
      <c r="HD41" s="525"/>
      <c r="HE41" s="525"/>
      <c r="HF41" s="525"/>
      <c r="HG41" s="525"/>
      <c r="HH41" s="525"/>
      <c r="HI41" s="525"/>
      <c r="HJ41" s="525"/>
      <c r="HK41" s="525"/>
      <c r="HL41" s="525"/>
      <c r="HM41" s="525"/>
      <c r="HN41" s="525"/>
      <c r="HO41" s="525"/>
      <c r="HP41" s="525"/>
      <c r="HQ41" s="525"/>
      <c r="HR41" s="525"/>
      <c r="HS41" s="525"/>
      <c r="HT41" s="525"/>
      <c r="HU41" s="525"/>
      <c r="HV41" s="525"/>
      <c r="HW41" s="525"/>
      <c r="HX41" s="525"/>
      <c r="HY41" s="525"/>
      <c r="HZ41" s="525"/>
      <c r="IA41" s="525"/>
      <c r="IB41" s="525"/>
      <c r="IC41" s="525"/>
      <c r="ID41" s="525"/>
      <c r="IE41" s="525"/>
      <c r="IF41" s="525"/>
      <c r="IG41" s="525"/>
      <c r="IH41" s="525"/>
      <c r="II41" s="525"/>
      <c r="IJ41" s="525"/>
      <c r="IK41" s="525"/>
      <c r="IL41" s="525"/>
      <c r="IM41" s="525"/>
      <c r="IN41" s="525"/>
      <c r="IO41" s="525"/>
      <c r="IP41" s="525"/>
      <c r="IQ41" s="525"/>
      <c r="IR41" s="525"/>
    </row>
    <row r="42" spans="1:252" s="526" customFormat="1" ht="48.75" hidden="1" customHeight="1" x14ac:dyDescent="0.4">
      <c r="A42" s="463"/>
      <c r="B42" s="463"/>
      <c r="C42" s="527"/>
      <c r="D42" s="528"/>
      <c r="E42" s="528"/>
      <c r="F42" s="529"/>
      <c r="G42" s="527"/>
      <c r="H42" s="528"/>
      <c r="I42" s="528"/>
      <c r="J42" s="529"/>
      <c r="K42" s="527"/>
      <c r="L42" s="528"/>
      <c r="M42" s="528"/>
      <c r="N42" s="529"/>
      <c r="O42" s="527"/>
      <c r="P42" s="528"/>
      <c r="Q42" s="528"/>
      <c r="R42" s="529"/>
      <c r="S42" s="527"/>
      <c r="T42" s="528"/>
      <c r="U42" s="528"/>
      <c r="V42" s="529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5"/>
      <c r="IL42" s="525"/>
      <c r="IM42" s="525"/>
      <c r="IN42" s="525"/>
      <c r="IO42" s="525"/>
      <c r="IP42" s="525"/>
      <c r="IQ42" s="525"/>
      <c r="IR42" s="525"/>
    </row>
    <row r="43" spans="1:252" s="526" customFormat="1" ht="53.25" hidden="1" customHeight="1" x14ac:dyDescent="0.4">
      <c r="A43" s="530" t="s">
        <v>2</v>
      </c>
      <c r="B43" s="530" t="s">
        <v>17</v>
      </c>
      <c r="C43" s="951" t="s">
        <v>205</v>
      </c>
      <c r="D43" s="952"/>
      <c r="E43" s="952"/>
      <c r="F43" s="953"/>
      <c r="G43" s="951" t="s">
        <v>206</v>
      </c>
      <c r="H43" s="952"/>
      <c r="I43" s="952"/>
      <c r="J43" s="953"/>
      <c r="K43" s="948" t="s">
        <v>207</v>
      </c>
      <c r="L43" s="949"/>
      <c r="M43" s="949"/>
      <c r="N43" s="950"/>
      <c r="O43" s="951" t="s">
        <v>215</v>
      </c>
      <c r="P43" s="952"/>
      <c r="Q43" s="952"/>
      <c r="R43" s="953"/>
      <c r="S43" s="951" t="s">
        <v>203</v>
      </c>
      <c r="T43" s="952"/>
      <c r="U43" s="952"/>
      <c r="V43" s="953"/>
      <c r="W43" s="301"/>
      <c r="X43" s="301"/>
      <c r="Y43" s="301"/>
      <c r="Z43" s="301"/>
    </row>
    <row r="44" spans="1:252" s="526" customFormat="1" ht="48.75" hidden="1" customHeight="1" x14ac:dyDescent="0.4">
      <c r="A44" s="530"/>
      <c r="B44" s="530"/>
      <c r="C44" s="942" t="s">
        <v>41</v>
      </c>
      <c r="D44" s="943"/>
      <c r="E44" s="942" t="s">
        <v>42</v>
      </c>
      <c r="F44" s="943"/>
      <c r="G44" s="942" t="s">
        <v>41</v>
      </c>
      <c r="H44" s="943"/>
      <c r="I44" s="942" t="s">
        <v>42</v>
      </c>
      <c r="J44" s="943"/>
      <c r="K44" s="942" t="s">
        <v>41</v>
      </c>
      <c r="L44" s="943"/>
      <c r="M44" s="942" t="s">
        <v>42</v>
      </c>
      <c r="N44" s="943"/>
      <c r="O44" s="942" t="s">
        <v>41</v>
      </c>
      <c r="P44" s="943"/>
      <c r="Q44" s="951" t="s">
        <v>43</v>
      </c>
      <c r="R44" s="953"/>
      <c r="S44" s="951" t="s">
        <v>41</v>
      </c>
      <c r="T44" s="953"/>
      <c r="U44" s="951" t="s">
        <v>42</v>
      </c>
      <c r="V44" s="953"/>
      <c r="W44" s="301"/>
      <c r="X44" s="301"/>
      <c r="Y44" s="301"/>
      <c r="Z44" s="301"/>
    </row>
    <row r="45" spans="1:252" s="526" customFormat="1" ht="48.75" hidden="1" customHeight="1" x14ac:dyDescent="0.4">
      <c r="A45" s="530"/>
      <c r="B45" s="530"/>
      <c r="C45" s="466" t="s">
        <v>11</v>
      </c>
      <c r="D45" s="466" t="s">
        <v>8</v>
      </c>
      <c r="E45" s="466" t="s">
        <v>11</v>
      </c>
      <c r="F45" s="467" t="s">
        <v>8</v>
      </c>
      <c r="G45" s="466" t="s">
        <v>11</v>
      </c>
      <c r="H45" s="466" t="s">
        <v>8</v>
      </c>
      <c r="I45" s="466" t="s">
        <v>11</v>
      </c>
      <c r="J45" s="466" t="s">
        <v>8</v>
      </c>
      <c r="K45" s="466" t="s">
        <v>11</v>
      </c>
      <c r="L45" s="466" t="s">
        <v>8</v>
      </c>
      <c r="M45" s="466" t="s">
        <v>11</v>
      </c>
      <c r="N45" s="466" t="s">
        <v>8</v>
      </c>
      <c r="O45" s="466" t="s">
        <v>11</v>
      </c>
      <c r="P45" s="466" t="s">
        <v>8</v>
      </c>
      <c r="Q45" s="469" t="s">
        <v>11</v>
      </c>
      <c r="R45" s="469" t="s">
        <v>8</v>
      </c>
      <c r="S45" s="469" t="s">
        <v>11</v>
      </c>
      <c r="T45" s="466" t="s">
        <v>8</v>
      </c>
      <c r="U45" s="469" t="s">
        <v>11</v>
      </c>
      <c r="V45" s="469" t="s">
        <v>8</v>
      </c>
      <c r="W45" s="531"/>
      <c r="X45" s="531"/>
      <c r="Y45" s="531"/>
      <c r="Z45" s="531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525"/>
      <c r="AO45" s="525"/>
      <c r="AP45" s="525"/>
      <c r="AQ45" s="525"/>
      <c r="AR45" s="525"/>
      <c r="AS45" s="525"/>
      <c r="AT45" s="525"/>
      <c r="AU45" s="525"/>
      <c r="AV45" s="525"/>
      <c r="AW45" s="525"/>
      <c r="AX45" s="525"/>
      <c r="AY45" s="525"/>
      <c r="AZ45" s="525"/>
      <c r="BA45" s="525"/>
      <c r="BB45" s="525"/>
      <c r="BC45" s="525"/>
      <c r="BD45" s="525"/>
      <c r="BE45" s="525"/>
      <c r="BF45" s="525"/>
      <c r="BG45" s="525"/>
      <c r="BH45" s="525"/>
      <c r="BI45" s="525"/>
      <c r="BJ45" s="525"/>
      <c r="BK45" s="525"/>
      <c r="BL45" s="525"/>
      <c r="BM45" s="525"/>
      <c r="BN45" s="525"/>
      <c r="BO45" s="525"/>
      <c r="BP45" s="525"/>
      <c r="BQ45" s="525"/>
      <c r="BR45" s="525"/>
      <c r="BS45" s="525"/>
      <c r="BT45" s="525"/>
      <c r="BU45" s="525"/>
      <c r="BV45" s="525"/>
      <c r="BW45" s="525"/>
      <c r="BX45" s="525"/>
      <c r="BY45" s="525"/>
      <c r="BZ45" s="525"/>
      <c r="CA45" s="525"/>
      <c r="CB45" s="525"/>
      <c r="CC45" s="525"/>
      <c r="CD45" s="525"/>
      <c r="CE45" s="525"/>
      <c r="CF45" s="525"/>
      <c r="CG45" s="525"/>
      <c r="CH45" s="525"/>
      <c r="CI45" s="525"/>
      <c r="CJ45" s="525"/>
      <c r="CK45" s="525"/>
      <c r="CL45" s="525"/>
      <c r="CM45" s="525"/>
      <c r="CN45" s="525"/>
      <c r="CO45" s="525"/>
      <c r="CP45" s="525"/>
      <c r="CQ45" s="525"/>
      <c r="CR45" s="525"/>
      <c r="CS45" s="525"/>
      <c r="CT45" s="525"/>
      <c r="CU45" s="525"/>
      <c r="CV45" s="525"/>
      <c r="CW45" s="525"/>
      <c r="CX45" s="525"/>
      <c r="CY45" s="525"/>
      <c r="CZ45" s="525"/>
      <c r="DA45" s="525"/>
      <c r="DB45" s="525"/>
      <c r="DC45" s="525"/>
      <c r="DD45" s="525"/>
      <c r="DE45" s="525"/>
      <c r="DF45" s="525"/>
      <c r="DG45" s="525"/>
      <c r="DH45" s="525"/>
      <c r="DI45" s="525"/>
      <c r="DJ45" s="525"/>
      <c r="DK45" s="525"/>
      <c r="DL45" s="525"/>
      <c r="DM45" s="525"/>
      <c r="DN45" s="525"/>
      <c r="DO45" s="525"/>
      <c r="DP45" s="525"/>
      <c r="DQ45" s="525"/>
      <c r="DR45" s="525"/>
      <c r="DS45" s="525"/>
      <c r="DT45" s="525"/>
      <c r="DU45" s="525"/>
      <c r="DV45" s="525"/>
      <c r="DW45" s="525"/>
      <c r="DX45" s="525"/>
      <c r="DY45" s="525"/>
      <c r="DZ45" s="525"/>
      <c r="EA45" s="525"/>
      <c r="EB45" s="525"/>
      <c r="EC45" s="525"/>
      <c r="ED45" s="525"/>
      <c r="EE45" s="525"/>
      <c r="EF45" s="525"/>
      <c r="EG45" s="525"/>
      <c r="EH45" s="525"/>
      <c r="EI45" s="525"/>
      <c r="EJ45" s="525"/>
      <c r="EK45" s="525"/>
      <c r="EL45" s="525"/>
      <c r="EM45" s="525"/>
      <c r="EN45" s="525"/>
      <c r="EO45" s="525"/>
      <c r="EP45" s="525"/>
      <c r="EQ45" s="525"/>
      <c r="ER45" s="525"/>
      <c r="ES45" s="525"/>
      <c r="ET45" s="525"/>
      <c r="EU45" s="525"/>
      <c r="EV45" s="525"/>
      <c r="EW45" s="525"/>
      <c r="EX45" s="525"/>
      <c r="EY45" s="525"/>
      <c r="EZ45" s="525"/>
      <c r="FA45" s="525"/>
      <c r="FB45" s="525"/>
      <c r="FC45" s="525"/>
      <c r="FD45" s="525"/>
      <c r="FE45" s="525"/>
      <c r="FF45" s="525"/>
      <c r="FG45" s="525"/>
      <c r="FH45" s="525"/>
      <c r="FI45" s="525"/>
      <c r="FJ45" s="525"/>
      <c r="FK45" s="525"/>
      <c r="FL45" s="525"/>
      <c r="FM45" s="525"/>
      <c r="FN45" s="525"/>
      <c r="FO45" s="525"/>
      <c r="FP45" s="525"/>
      <c r="FQ45" s="525"/>
      <c r="FR45" s="525"/>
      <c r="FS45" s="525"/>
      <c r="FT45" s="525"/>
      <c r="FU45" s="525"/>
      <c r="FV45" s="525"/>
      <c r="FW45" s="525"/>
      <c r="FX45" s="525"/>
      <c r="FY45" s="525"/>
      <c r="FZ45" s="525"/>
      <c r="GA45" s="525"/>
      <c r="GB45" s="525"/>
      <c r="GC45" s="525"/>
      <c r="GD45" s="525"/>
      <c r="GE45" s="525"/>
      <c r="GF45" s="525"/>
      <c r="GG45" s="525"/>
      <c r="GH45" s="525"/>
      <c r="GI45" s="525"/>
      <c r="GJ45" s="525"/>
      <c r="GK45" s="525"/>
      <c r="GL45" s="525"/>
      <c r="GM45" s="525"/>
      <c r="GN45" s="525"/>
      <c r="GO45" s="525"/>
      <c r="GP45" s="525"/>
      <c r="GQ45" s="525"/>
      <c r="GR45" s="525"/>
      <c r="GS45" s="525"/>
      <c r="GT45" s="525"/>
      <c r="GU45" s="525"/>
      <c r="GV45" s="525"/>
      <c r="GW45" s="525"/>
      <c r="GX45" s="525"/>
      <c r="GY45" s="525"/>
      <c r="GZ45" s="525"/>
      <c r="HA45" s="525"/>
      <c r="HB45" s="525"/>
      <c r="HC45" s="525"/>
      <c r="HD45" s="525"/>
      <c r="HE45" s="525"/>
      <c r="HF45" s="525"/>
      <c r="HG45" s="525"/>
      <c r="HH45" s="525"/>
      <c r="HI45" s="525"/>
      <c r="HJ45" s="525"/>
      <c r="HK45" s="525"/>
      <c r="HL45" s="525"/>
      <c r="HM45" s="525"/>
      <c r="HN45" s="525"/>
      <c r="HO45" s="525"/>
      <c r="HP45" s="525"/>
      <c r="HQ45" s="525"/>
      <c r="HR45" s="525"/>
      <c r="HS45" s="525"/>
      <c r="HT45" s="525"/>
      <c r="HU45" s="525"/>
      <c r="HV45" s="525"/>
      <c r="HW45" s="525"/>
      <c r="HX45" s="525"/>
      <c r="HY45" s="525"/>
      <c r="HZ45" s="525"/>
      <c r="IA45" s="525"/>
      <c r="IB45" s="525"/>
      <c r="IC45" s="525"/>
      <c r="ID45" s="525"/>
      <c r="IE45" s="525"/>
      <c r="IF45" s="525"/>
      <c r="IG45" s="525"/>
      <c r="IH45" s="525"/>
      <c r="II45" s="525"/>
      <c r="IJ45" s="525"/>
      <c r="IK45" s="525"/>
      <c r="IL45" s="525"/>
      <c r="IM45" s="525"/>
      <c r="IN45" s="525"/>
      <c r="IO45" s="525"/>
      <c r="IP45" s="525"/>
      <c r="IQ45" s="525"/>
      <c r="IR45" s="525"/>
    </row>
    <row r="46" spans="1:252" s="301" customFormat="1" ht="39" hidden="1" customHeight="1" x14ac:dyDescent="0.45">
      <c r="A46" s="744">
        <v>1</v>
      </c>
      <c r="B46" s="715" t="s">
        <v>372</v>
      </c>
      <c r="C46" s="466">
        <v>17</v>
      </c>
      <c r="D46" s="466">
        <v>500</v>
      </c>
      <c r="E46" s="466"/>
      <c r="F46" s="467"/>
      <c r="G46" s="468">
        <v>31</v>
      </c>
      <c r="H46" s="468">
        <v>3800</v>
      </c>
      <c r="I46" s="466"/>
      <c r="J46" s="466"/>
      <c r="K46" s="468"/>
      <c r="L46" s="468"/>
      <c r="M46" s="466"/>
      <c r="N46" s="466"/>
      <c r="O46" s="741">
        <v>36</v>
      </c>
      <c r="P46" s="741">
        <v>75700</v>
      </c>
      <c r="Q46" s="469"/>
      <c r="R46" s="469"/>
      <c r="S46" s="470">
        <v>29</v>
      </c>
      <c r="T46" s="468">
        <v>56000</v>
      </c>
      <c r="U46" s="469"/>
      <c r="V46" s="469"/>
      <c r="W46" s="299"/>
      <c r="X46" s="300"/>
      <c r="Y46" s="300"/>
    </row>
    <row r="47" spans="1:252" s="301" customFormat="1" ht="37.5" hidden="1" customHeight="1" x14ac:dyDescent="0.45">
      <c r="A47" s="465">
        <v>2</v>
      </c>
      <c r="B47" s="715" t="s">
        <v>373</v>
      </c>
      <c r="C47" s="466">
        <v>49</v>
      </c>
      <c r="D47" s="466">
        <v>1500</v>
      </c>
      <c r="E47" s="466"/>
      <c r="F47" s="467"/>
      <c r="G47" s="468">
        <v>73</v>
      </c>
      <c r="H47" s="468">
        <v>6800</v>
      </c>
      <c r="I47" s="466"/>
      <c r="J47" s="466"/>
      <c r="K47" s="468"/>
      <c r="L47" s="468"/>
      <c r="M47" s="466"/>
      <c r="N47" s="466"/>
      <c r="O47" s="741">
        <v>17</v>
      </c>
      <c r="P47" s="741">
        <v>42300</v>
      </c>
      <c r="Q47" s="469"/>
      <c r="R47" s="469"/>
      <c r="S47" s="470">
        <v>12</v>
      </c>
      <c r="T47" s="468">
        <v>24000</v>
      </c>
      <c r="U47" s="469"/>
      <c r="V47" s="469"/>
      <c r="W47" s="299"/>
      <c r="X47" s="300"/>
      <c r="Y47" s="300"/>
    </row>
    <row r="48" spans="1:252" s="301" customFormat="1" ht="31.5" hidden="1" customHeight="1" x14ac:dyDescent="0.45">
      <c r="A48" s="465">
        <v>3</v>
      </c>
      <c r="B48" s="715" t="s">
        <v>374</v>
      </c>
      <c r="C48" s="466">
        <v>83</v>
      </c>
      <c r="D48" s="466">
        <v>2500</v>
      </c>
      <c r="E48" s="466"/>
      <c r="F48" s="467"/>
      <c r="G48" s="468">
        <v>128</v>
      </c>
      <c r="H48" s="468">
        <v>10150</v>
      </c>
      <c r="I48" s="466"/>
      <c r="J48" s="466"/>
      <c r="K48" s="468"/>
      <c r="L48" s="468"/>
      <c r="M48" s="466"/>
      <c r="N48" s="466"/>
      <c r="O48" s="741">
        <v>12</v>
      </c>
      <c r="P48" s="741">
        <v>7100</v>
      </c>
      <c r="Q48" s="469"/>
      <c r="R48" s="469"/>
      <c r="S48" s="470">
        <v>6</v>
      </c>
      <c r="T48" s="468">
        <v>11000</v>
      </c>
      <c r="U48" s="469"/>
      <c r="V48" s="469"/>
      <c r="W48" s="299"/>
      <c r="X48" s="300"/>
      <c r="Y48" s="300"/>
    </row>
    <row r="49" spans="1:252" s="301" customFormat="1" ht="36.75" hidden="1" customHeight="1" x14ac:dyDescent="0.45">
      <c r="A49" s="465">
        <v>4</v>
      </c>
      <c r="B49" s="715" t="s">
        <v>375</v>
      </c>
      <c r="C49" s="466">
        <v>83</v>
      </c>
      <c r="D49" s="466">
        <v>2500</v>
      </c>
      <c r="E49" s="466"/>
      <c r="F49" s="467"/>
      <c r="G49" s="468">
        <v>132</v>
      </c>
      <c r="H49" s="468">
        <v>10750</v>
      </c>
      <c r="I49" s="466"/>
      <c r="J49" s="466"/>
      <c r="K49" s="468"/>
      <c r="L49" s="468"/>
      <c r="M49" s="466"/>
      <c r="N49" s="466"/>
      <c r="O49" s="741">
        <v>6</v>
      </c>
      <c r="P49" s="741">
        <v>1500</v>
      </c>
      <c r="Q49" s="469"/>
      <c r="R49" s="469"/>
      <c r="S49" s="470">
        <v>3</v>
      </c>
      <c r="T49" s="468">
        <v>3000</v>
      </c>
      <c r="U49" s="469"/>
      <c r="V49" s="469"/>
      <c r="W49" s="299"/>
      <c r="X49" s="300"/>
      <c r="Y49" s="300"/>
    </row>
    <row r="50" spans="1:252" s="301" customFormat="1" ht="33" hidden="1" customHeight="1" x14ac:dyDescent="0.45">
      <c r="A50" s="465">
        <v>5</v>
      </c>
      <c r="B50" s="715" t="s">
        <v>376</v>
      </c>
      <c r="C50" s="466">
        <v>83</v>
      </c>
      <c r="D50" s="466">
        <v>2500</v>
      </c>
      <c r="E50" s="466"/>
      <c r="F50" s="467"/>
      <c r="G50" s="468">
        <v>128</v>
      </c>
      <c r="H50" s="468">
        <v>9550</v>
      </c>
      <c r="I50" s="466"/>
      <c r="J50" s="466"/>
      <c r="K50" s="468"/>
      <c r="L50" s="468"/>
      <c r="M50" s="466"/>
      <c r="N50" s="466"/>
      <c r="O50" s="741">
        <v>12</v>
      </c>
      <c r="P50" s="741">
        <v>7100</v>
      </c>
      <c r="Q50" s="469"/>
      <c r="R50" s="469"/>
      <c r="S50" s="470">
        <v>12</v>
      </c>
      <c r="T50" s="468">
        <v>22500</v>
      </c>
      <c r="U50" s="469"/>
      <c r="V50" s="469"/>
      <c r="W50" s="299"/>
      <c r="X50" s="300"/>
      <c r="Y50" s="300"/>
    </row>
    <row r="51" spans="1:252" s="301" customFormat="1" ht="31.5" hidden="1" customHeight="1" x14ac:dyDescent="0.45">
      <c r="A51" s="465">
        <v>6</v>
      </c>
      <c r="B51" s="715" t="s">
        <v>377</v>
      </c>
      <c r="C51" s="466">
        <v>83</v>
      </c>
      <c r="D51" s="466">
        <v>2500</v>
      </c>
      <c r="E51" s="466"/>
      <c r="F51" s="467"/>
      <c r="G51" s="468">
        <v>128</v>
      </c>
      <c r="H51" s="468">
        <v>13500</v>
      </c>
      <c r="I51" s="466"/>
      <c r="J51" s="466"/>
      <c r="K51" s="468"/>
      <c r="L51" s="468"/>
      <c r="M51" s="466"/>
      <c r="N51" s="466"/>
      <c r="O51" s="741">
        <v>12</v>
      </c>
      <c r="P51" s="741">
        <v>7100</v>
      </c>
      <c r="Q51" s="469"/>
      <c r="R51" s="469"/>
      <c r="S51" s="470">
        <v>6</v>
      </c>
      <c r="T51" s="468">
        <v>11000</v>
      </c>
      <c r="U51" s="469"/>
      <c r="V51" s="469"/>
      <c r="W51" s="299"/>
      <c r="X51" s="300"/>
      <c r="Y51" s="300"/>
    </row>
    <row r="52" spans="1:252" s="301" customFormat="1" ht="36.75" hidden="1" customHeight="1" x14ac:dyDescent="0.45">
      <c r="A52" s="465">
        <v>7</v>
      </c>
      <c r="B52" s="715" t="s">
        <v>378</v>
      </c>
      <c r="C52" s="466">
        <v>83</v>
      </c>
      <c r="D52" s="466">
        <v>2500</v>
      </c>
      <c r="E52" s="466"/>
      <c r="F52" s="467"/>
      <c r="G52" s="468">
        <v>126</v>
      </c>
      <c r="H52" s="468">
        <v>9250</v>
      </c>
      <c r="I52" s="466"/>
      <c r="J52" s="466"/>
      <c r="K52" s="468"/>
      <c r="L52" s="468"/>
      <c r="M52" s="466"/>
      <c r="N52" s="466"/>
      <c r="O52" s="741">
        <v>6</v>
      </c>
      <c r="P52" s="741">
        <v>1500</v>
      </c>
      <c r="Q52" s="469"/>
      <c r="R52" s="469"/>
      <c r="S52" s="470">
        <v>3</v>
      </c>
      <c r="T52" s="468">
        <v>2000</v>
      </c>
      <c r="U52" s="469"/>
      <c r="V52" s="469"/>
      <c r="W52" s="299"/>
      <c r="X52" s="300"/>
      <c r="Y52" s="300"/>
    </row>
    <row r="53" spans="1:252" s="301" customFormat="1" ht="36.75" hidden="1" customHeight="1" x14ac:dyDescent="0.45">
      <c r="A53" s="465">
        <v>8</v>
      </c>
      <c r="B53" s="715" t="s">
        <v>379</v>
      </c>
      <c r="C53" s="466">
        <v>83</v>
      </c>
      <c r="D53" s="466">
        <v>2500</v>
      </c>
      <c r="E53" s="466"/>
      <c r="F53" s="467"/>
      <c r="G53" s="468">
        <v>126</v>
      </c>
      <c r="H53" s="468">
        <v>9350</v>
      </c>
      <c r="I53" s="466"/>
      <c r="J53" s="466"/>
      <c r="K53" s="468"/>
      <c r="L53" s="468"/>
      <c r="M53" s="466"/>
      <c r="N53" s="466"/>
      <c r="O53" s="741">
        <v>6</v>
      </c>
      <c r="P53" s="741">
        <v>1500</v>
      </c>
      <c r="Q53" s="469"/>
      <c r="R53" s="469"/>
      <c r="S53" s="470">
        <v>3</v>
      </c>
      <c r="T53" s="468">
        <v>3000</v>
      </c>
      <c r="U53" s="469"/>
      <c r="V53" s="469"/>
      <c r="W53" s="300"/>
      <c r="X53" s="300"/>
      <c r="Y53" s="300"/>
    </row>
    <row r="54" spans="1:252" s="301" customFormat="1" ht="36.75" hidden="1" customHeight="1" x14ac:dyDescent="0.45">
      <c r="A54" s="465">
        <v>9</v>
      </c>
      <c r="B54" s="715" t="s">
        <v>380</v>
      </c>
      <c r="C54" s="466">
        <v>83</v>
      </c>
      <c r="D54" s="466">
        <v>2500</v>
      </c>
      <c r="E54" s="466"/>
      <c r="F54" s="467"/>
      <c r="G54" s="468">
        <v>114</v>
      </c>
      <c r="H54" s="468">
        <v>8050</v>
      </c>
      <c r="I54" s="466"/>
      <c r="J54" s="466"/>
      <c r="K54" s="468"/>
      <c r="L54" s="468"/>
      <c r="M54" s="466"/>
      <c r="N54" s="466"/>
      <c r="O54" s="741">
        <v>5</v>
      </c>
      <c r="P54" s="741">
        <v>1500</v>
      </c>
      <c r="Q54" s="469"/>
      <c r="R54" s="469"/>
      <c r="S54" s="470">
        <v>3</v>
      </c>
      <c r="T54" s="468">
        <v>2000</v>
      </c>
      <c r="U54" s="469"/>
      <c r="V54" s="469"/>
      <c r="W54" s="300"/>
      <c r="X54" s="300"/>
      <c r="Y54" s="300"/>
    </row>
    <row r="55" spans="1:252" s="301" customFormat="1" ht="48.75" hidden="1" customHeight="1" x14ac:dyDescent="0.45">
      <c r="A55" s="465">
        <v>10</v>
      </c>
      <c r="B55" s="715" t="s">
        <v>381</v>
      </c>
      <c r="C55" s="468">
        <v>49</v>
      </c>
      <c r="D55" s="468">
        <v>1500</v>
      </c>
      <c r="E55" s="468">
        <v>5</v>
      </c>
      <c r="F55" s="468">
        <v>302</v>
      </c>
      <c r="G55" s="468">
        <v>119</v>
      </c>
      <c r="H55" s="468">
        <v>24500</v>
      </c>
      <c r="I55" s="468">
        <v>44</v>
      </c>
      <c r="J55" s="468">
        <v>9213</v>
      </c>
      <c r="K55" s="468">
        <v>0</v>
      </c>
      <c r="L55" s="468">
        <v>0</v>
      </c>
      <c r="M55" s="468">
        <v>0</v>
      </c>
      <c r="N55" s="468">
        <v>0</v>
      </c>
      <c r="O55" s="741">
        <v>34</v>
      </c>
      <c r="P55" s="741">
        <v>75200</v>
      </c>
      <c r="Q55" s="468">
        <v>3</v>
      </c>
      <c r="R55" s="468">
        <v>2063</v>
      </c>
      <c r="S55" s="468">
        <v>29</v>
      </c>
      <c r="T55" s="468">
        <v>56000</v>
      </c>
      <c r="U55" s="468">
        <v>1</v>
      </c>
      <c r="V55" s="468">
        <v>1745</v>
      </c>
      <c r="W55" s="501"/>
      <c r="X55" s="501"/>
      <c r="Y55" s="502"/>
      <c r="Z55" s="503"/>
    </row>
    <row r="56" spans="1:252" s="301" customFormat="1" ht="48.75" hidden="1" customHeight="1" x14ac:dyDescent="0.4">
      <c r="A56" s="745" t="s">
        <v>200</v>
      </c>
      <c r="B56" s="746"/>
      <c r="C56" s="466">
        <f>SUM(C46:C55)</f>
        <v>696</v>
      </c>
      <c r="D56" s="466">
        <f t="shared" ref="D56:V56" si="34">SUM(D46:D55)</f>
        <v>21000</v>
      </c>
      <c r="E56" s="466">
        <f t="shared" si="34"/>
        <v>5</v>
      </c>
      <c r="F56" s="466">
        <f t="shared" si="34"/>
        <v>302</v>
      </c>
      <c r="G56" s="466">
        <f t="shared" si="34"/>
        <v>1105</v>
      </c>
      <c r="H56" s="466">
        <f t="shared" si="34"/>
        <v>105700</v>
      </c>
      <c r="I56" s="466">
        <f t="shared" si="34"/>
        <v>44</v>
      </c>
      <c r="J56" s="466">
        <f t="shared" si="34"/>
        <v>9213</v>
      </c>
      <c r="K56" s="466">
        <f t="shared" si="34"/>
        <v>0</v>
      </c>
      <c r="L56" s="466">
        <f t="shared" si="34"/>
        <v>0</v>
      </c>
      <c r="M56" s="466">
        <f t="shared" si="34"/>
        <v>0</v>
      </c>
      <c r="N56" s="466">
        <f t="shared" si="34"/>
        <v>0</v>
      </c>
      <c r="O56" s="466">
        <f t="shared" si="34"/>
        <v>146</v>
      </c>
      <c r="P56" s="466">
        <f t="shared" si="34"/>
        <v>220500</v>
      </c>
      <c r="Q56" s="466">
        <f t="shared" si="34"/>
        <v>3</v>
      </c>
      <c r="R56" s="466">
        <f t="shared" si="34"/>
        <v>2063</v>
      </c>
      <c r="S56" s="466">
        <f t="shared" si="34"/>
        <v>106</v>
      </c>
      <c r="T56" s="466">
        <f t="shared" si="34"/>
        <v>190500</v>
      </c>
      <c r="U56" s="466">
        <f t="shared" si="34"/>
        <v>1</v>
      </c>
      <c r="V56" s="466">
        <f t="shared" si="34"/>
        <v>1745</v>
      </c>
      <c r="W56" s="299"/>
      <c r="X56" s="300"/>
      <c r="Y56" s="300"/>
    </row>
    <row r="57" spans="1:252" s="301" customFormat="1" ht="33" hidden="1" customHeight="1" x14ac:dyDescent="0.45">
      <c r="A57" s="742">
        <v>11</v>
      </c>
      <c r="B57" s="715" t="s">
        <v>143</v>
      </c>
      <c r="C57" s="466">
        <v>17</v>
      </c>
      <c r="D57" s="466">
        <v>500</v>
      </c>
      <c r="E57" s="466">
        <v>0</v>
      </c>
      <c r="F57" s="467">
        <v>0</v>
      </c>
      <c r="G57" s="468">
        <v>22</v>
      </c>
      <c r="H57" s="468">
        <v>2600</v>
      </c>
      <c r="I57" s="466">
        <v>0</v>
      </c>
      <c r="J57" s="466">
        <v>0</v>
      </c>
      <c r="K57" s="468">
        <v>0</v>
      </c>
      <c r="L57" s="468">
        <v>0</v>
      </c>
      <c r="M57" s="466">
        <v>0</v>
      </c>
      <c r="N57" s="466">
        <v>0</v>
      </c>
      <c r="O57" s="741">
        <v>12</v>
      </c>
      <c r="P57" s="741">
        <v>28100</v>
      </c>
      <c r="Q57" s="469">
        <v>0</v>
      </c>
      <c r="R57" s="469">
        <v>0</v>
      </c>
      <c r="S57" s="470">
        <v>6</v>
      </c>
      <c r="T57" s="468">
        <v>10500</v>
      </c>
      <c r="U57" s="469">
        <v>0</v>
      </c>
      <c r="V57" s="469">
        <v>0</v>
      </c>
      <c r="W57" s="299"/>
      <c r="X57" s="300"/>
      <c r="Y57" s="300"/>
    </row>
    <row r="58" spans="1:252" s="301" customFormat="1" ht="33.75" hidden="1" customHeight="1" x14ac:dyDescent="0.45">
      <c r="A58" s="742">
        <v>12</v>
      </c>
      <c r="B58" s="715" t="s">
        <v>144</v>
      </c>
      <c r="C58" s="466">
        <v>17</v>
      </c>
      <c r="D58" s="466">
        <v>500</v>
      </c>
      <c r="E58" s="466">
        <v>0</v>
      </c>
      <c r="F58" s="467">
        <v>0</v>
      </c>
      <c r="G58" s="468">
        <v>33</v>
      </c>
      <c r="H58" s="468">
        <v>5200</v>
      </c>
      <c r="I58" s="466">
        <v>0</v>
      </c>
      <c r="J58" s="466">
        <v>0</v>
      </c>
      <c r="K58" s="468">
        <v>0</v>
      </c>
      <c r="L58" s="468">
        <v>0</v>
      </c>
      <c r="M58" s="466">
        <v>0</v>
      </c>
      <c r="N58" s="466">
        <v>0</v>
      </c>
      <c r="O58" s="741">
        <v>12</v>
      </c>
      <c r="P58" s="741">
        <v>28100</v>
      </c>
      <c r="Q58" s="469">
        <v>0</v>
      </c>
      <c r="R58" s="469">
        <v>0</v>
      </c>
      <c r="S58" s="470">
        <v>6</v>
      </c>
      <c r="T58" s="468">
        <v>10500</v>
      </c>
      <c r="U58" s="469">
        <v>3</v>
      </c>
      <c r="V58" s="469">
        <v>3700</v>
      </c>
      <c r="W58" s="297"/>
      <c r="X58" s="302"/>
      <c r="Y58" s="302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  <c r="EC58" s="303"/>
      <c r="ED58" s="303"/>
      <c r="EE58" s="303"/>
      <c r="EF58" s="303"/>
      <c r="EG58" s="303"/>
      <c r="EH58" s="303"/>
      <c r="EI58" s="303"/>
      <c r="EJ58" s="303"/>
      <c r="EK58" s="303"/>
      <c r="EL58" s="303"/>
      <c r="EM58" s="303"/>
      <c r="EN58" s="303"/>
      <c r="EO58" s="303"/>
      <c r="EP58" s="303"/>
      <c r="EQ58" s="303"/>
      <c r="ER58" s="303"/>
      <c r="ES58" s="303"/>
      <c r="ET58" s="303"/>
      <c r="EU58" s="303"/>
      <c r="EV58" s="303"/>
      <c r="EW58" s="303"/>
      <c r="EX58" s="303"/>
      <c r="EY58" s="303"/>
      <c r="EZ58" s="303"/>
      <c r="FA58" s="303"/>
      <c r="FB58" s="303"/>
      <c r="FC58" s="303"/>
      <c r="FD58" s="303"/>
      <c r="FE58" s="303"/>
      <c r="FF58" s="303"/>
      <c r="FG58" s="303"/>
      <c r="FH58" s="303"/>
      <c r="FI58" s="303"/>
      <c r="FJ58" s="303"/>
      <c r="FK58" s="303"/>
      <c r="FL58" s="303"/>
      <c r="FM58" s="303"/>
      <c r="FN58" s="303"/>
      <c r="FO58" s="303"/>
      <c r="FP58" s="303"/>
      <c r="FQ58" s="303"/>
      <c r="FR58" s="303"/>
      <c r="FS58" s="303"/>
      <c r="FT58" s="303"/>
      <c r="FU58" s="303"/>
      <c r="FV58" s="303"/>
      <c r="FW58" s="303"/>
      <c r="FX58" s="303"/>
      <c r="FY58" s="303"/>
      <c r="FZ58" s="303"/>
      <c r="GA58" s="303"/>
      <c r="GB58" s="303"/>
      <c r="GC58" s="303"/>
      <c r="GD58" s="303"/>
      <c r="GE58" s="303"/>
      <c r="GF58" s="303"/>
      <c r="GG58" s="303"/>
      <c r="GH58" s="303"/>
      <c r="GI58" s="303"/>
      <c r="GJ58" s="303"/>
      <c r="GK58" s="303"/>
      <c r="GL58" s="303"/>
      <c r="GM58" s="303"/>
      <c r="GN58" s="303"/>
      <c r="GO58" s="303"/>
      <c r="GP58" s="303"/>
      <c r="GQ58" s="303"/>
      <c r="GR58" s="303"/>
      <c r="GS58" s="303"/>
      <c r="GT58" s="303"/>
      <c r="GU58" s="303"/>
      <c r="GV58" s="303"/>
      <c r="GW58" s="303"/>
      <c r="GX58" s="303"/>
      <c r="GY58" s="303"/>
      <c r="GZ58" s="303"/>
      <c r="HA58" s="303"/>
      <c r="HB58" s="303"/>
      <c r="HC58" s="303"/>
      <c r="HD58" s="303"/>
      <c r="HE58" s="303"/>
      <c r="HF58" s="303"/>
      <c r="HG58" s="303"/>
      <c r="HH58" s="303"/>
      <c r="HI58" s="303"/>
      <c r="HJ58" s="303"/>
      <c r="HK58" s="303"/>
      <c r="HL58" s="303"/>
      <c r="HM58" s="303"/>
      <c r="HN58" s="303"/>
      <c r="HO58" s="303"/>
      <c r="HP58" s="303"/>
      <c r="HQ58" s="303"/>
      <c r="HR58" s="303"/>
      <c r="HS58" s="303"/>
      <c r="HT58" s="303"/>
      <c r="HU58" s="303"/>
      <c r="HV58" s="303"/>
      <c r="HW58" s="303"/>
      <c r="HX58" s="303"/>
      <c r="HY58" s="303"/>
      <c r="HZ58" s="303"/>
      <c r="IA58" s="303"/>
      <c r="IB58" s="303"/>
      <c r="IC58" s="303"/>
      <c r="ID58" s="303"/>
      <c r="IE58" s="303"/>
      <c r="IF58" s="303"/>
      <c r="IG58" s="303"/>
      <c r="IH58" s="303"/>
      <c r="II58" s="303"/>
      <c r="IJ58" s="303"/>
      <c r="IK58" s="303"/>
      <c r="IL58" s="303"/>
      <c r="IM58" s="303"/>
      <c r="IN58" s="303"/>
      <c r="IO58" s="303"/>
      <c r="IP58" s="303"/>
      <c r="IQ58" s="303"/>
      <c r="IR58" s="303"/>
    </row>
    <row r="59" spans="1:252" s="301" customFormat="1" ht="34.5" hidden="1" customHeight="1" x14ac:dyDescent="0.45">
      <c r="A59" s="465">
        <v>13</v>
      </c>
      <c r="B59" s="715" t="s">
        <v>196</v>
      </c>
      <c r="C59" s="466">
        <v>83</v>
      </c>
      <c r="D59" s="466">
        <v>2500</v>
      </c>
      <c r="E59" s="466">
        <v>0</v>
      </c>
      <c r="F59" s="467">
        <v>0</v>
      </c>
      <c r="G59" s="468">
        <v>123</v>
      </c>
      <c r="H59" s="468">
        <v>9650</v>
      </c>
      <c r="I59" s="466">
        <v>0</v>
      </c>
      <c r="J59" s="466">
        <v>0</v>
      </c>
      <c r="K59" s="468">
        <v>0</v>
      </c>
      <c r="L59" s="468">
        <v>0</v>
      </c>
      <c r="M59" s="466">
        <v>0</v>
      </c>
      <c r="N59" s="466">
        <v>0</v>
      </c>
      <c r="O59" s="741">
        <v>12</v>
      </c>
      <c r="P59" s="741">
        <v>8500</v>
      </c>
      <c r="Q59" s="469">
        <v>0</v>
      </c>
      <c r="R59" s="469">
        <v>0</v>
      </c>
      <c r="S59" s="470">
        <v>6</v>
      </c>
      <c r="T59" s="468">
        <v>11000</v>
      </c>
      <c r="U59" s="469">
        <v>8</v>
      </c>
      <c r="V59" s="469">
        <v>7300</v>
      </c>
      <c r="W59" s="297"/>
      <c r="X59" s="302"/>
      <c r="Y59" s="302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  <c r="DQ59" s="303"/>
      <c r="DR59" s="303"/>
      <c r="DS59" s="303"/>
      <c r="DT59" s="303"/>
      <c r="DU59" s="303"/>
      <c r="DV59" s="303"/>
      <c r="DW59" s="303"/>
      <c r="DX59" s="303"/>
      <c r="DY59" s="303"/>
      <c r="DZ59" s="303"/>
      <c r="EA59" s="303"/>
      <c r="EB59" s="303"/>
      <c r="EC59" s="303"/>
      <c r="ED59" s="303"/>
      <c r="EE59" s="303"/>
      <c r="EF59" s="303"/>
      <c r="EG59" s="303"/>
      <c r="EH59" s="303"/>
      <c r="EI59" s="303"/>
      <c r="EJ59" s="303"/>
      <c r="EK59" s="303"/>
      <c r="EL59" s="303"/>
      <c r="EM59" s="303"/>
      <c r="EN59" s="303"/>
      <c r="EO59" s="303"/>
      <c r="EP59" s="303"/>
      <c r="EQ59" s="303"/>
      <c r="ER59" s="303"/>
      <c r="ES59" s="303"/>
      <c r="ET59" s="303"/>
      <c r="EU59" s="303"/>
      <c r="EV59" s="303"/>
      <c r="EW59" s="303"/>
      <c r="EX59" s="303"/>
      <c r="EY59" s="303"/>
      <c r="EZ59" s="303"/>
      <c r="FA59" s="303"/>
      <c r="FB59" s="303"/>
      <c r="FC59" s="303"/>
      <c r="FD59" s="303"/>
      <c r="FE59" s="303"/>
      <c r="FF59" s="303"/>
      <c r="FG59" s="303"/>
      <c r="FH59" s="303"/>
      <c r="FI59" s="303"/>
      <c r="FJ59" s="303"/>
      <c r="FK59" s="303"/>
      <c r="FL59" s="303"/>
      <c r="FM59" s="303"/>
      <c r="FN59" s="303"/>
      <c r="FO59" s="303"/>
      <c r="FP59" s="303"/>
      <c r="FQ59" s="303"/>
      <c r="FR59" s="303"/>
      <c r="FS59" s="303"/>
      <c r="FT59" s="303"/>
      <c r="FU59" s="303"/>
      <c r="FV59" s="303"/>
      <c r="FW59" s="303"/>
      <c r="FX59" s="303"/>
      <c r="FY59" s="303"/>
      <c r="FZ59" s="303"/>
      <c r="GA59" s="303"/>
      <c r="GB59" s="303"/>
      <c r="GC59" s="303"/>
      <c r="GD59" s="303"/>
      <c r="GE59" s="303"/>
      <c r="GF59" s="303"/>
      <c r="GG59" s="303"/>
      <c r="GH59" s="303"/>
      <c r="GI59" s="303"/>
      <c r="GJ59" s="303"/>
      <c r="GK59" s="303"/>
      <c r="GL59" s="303"/>
      <c r="GM59" s="303"/>
      <c r="GN59" s="303"/>
      <c r="GO59" s="303"/>
      <c r="GP59" s="303"/>
      <c r="GQ59" s="303"/>
      <c r="GR59" s="303"/>
      <c r="GS59" s="303"/>
      <c r="GT59" s="303"/>
      <c r="GU59" s="303"/>
      <c r="GV59" s="303"/>
      <c r="GW59" s="303"/>
      <c r="GX59" s="303"/>
      <c r="GY59" s="303"/>
      <c r="GZ59" s="303"/>
      <c r="HA59" s="303"/>
      <c r="HB59" s="303"/>
      <c r="HC59" s="303"/>
      <c r="HD59" s="303"/>
      <c r="HE59" s="303"/>
      <c r="HF59" s="303"/>
      <c r="HG59" s="303"/>
      <c r="HH59" s="303"/>
      <c r="HI59" s="303"/>
      <c r="HJ59" s="303"/>
      <c r="HK59" s="303"/>
      <c r="HL59" s="303"/>
      <c r="HM59" s="303"/>
      <c r="HN59" s="303"/>
      <c r="HO59" s="303"/>
      <c r="HP59" s="303"/>
      <c r="HQ59" s="303"/>
      <c r="HR59" s="303"/>
      <c r="HS59" s="303"/>
      <c r="HT59" s="303"/>
      <c r="HU59" s="303"/>
      <c r="HV59" s="303"/>
      <c r="HW59" s="303"/>
      <c r="HX59" s="303"/>
      <c r="HY59" s="303"/>
      <c r="HZ59" s="303"/>
      <c r="IA59" s="303"/>
      <c r="IB59" s="303"/>
      <c r="IC59" s="303"/>
      <c r="ID59" s="303"/>
      <c r="IE59" s="303"/>
      <c r="IF59" s="303"/>
      <c r="IG59" s="303"/>
      <c r="IH59" s="303"/>
      <c r="II59" s="303"/>
      <c r="IJ59" s="303"/>
      <c r="IK59" s="303"/>
      <c r="IL59" s="303"/>
      <c r="IM59" s="303"/>
      <c r="IN59" s="303"/>
      <c r="IO59" s="303"/>
      <c r="IP59" s="303"/>
      <c r="IQ59" s="303"/>
      <c r="IR59" s="303"/>
    </row>
    <row r="60" spans="1:252" s="301" customFormat="1" ht="33" hidden="1" customHeight="1" x14ac:dyDescent="0.45">
      <c r="A60" s="465">
        <v>14</v>
      </c>
      <c r="B60" s="715" t="s">
        <v>142</v>
      </c>
      <c r="C60" s="466">
        <v>83</v>
      </c>
      <c r="D60" s="466">
        <v>2500</v>
      </c>
      <c r="E60" s="466">
        <v>0</v>
      </c>
      <c r="F60" s="467">
        <v>0</v>
      </c>
      <c r="G60" s="468">
        <v>124</v>
      </c>
      <c r="H60" s="468">
        <v>10650</v>
      </c>
      <c r="I60" s="466">
        <v>0</v>
      </c>
      <c r="J60" s="466">
        <v>0</v>
      </c>
      <c r="K60" s="468">
        <v>0</v>
      </c>
      <c r="L60" s="468">
        <v>0</v>
      </c>
      <c r="M60" s="466">
        <v>0</v>
      </c>
      <c r="N60" s="466">
        <v>0</v>
      </c>
      <c r="O60" s="741">
        <v>12</v>
      </c>
      <c r="P60" s="741">
        <v>8500</v>
      </c>
      <c r="Q60" s="469">
        <v>0</v>
      </c>
      <c r="R60" s="469">
        <v>0</v>
      </c>
      <c r="S60" s="470">
        <v>6</v>
      </c>
      <c r="T60" s="468">
        <v>11000</v>
      </c>
      <c r="U60" s="469">
        <v>0</v>
      </c>
      <c r="V60" s="469">
        <v>0</v>
      </c>
      <c r="W60" s="297"/>
      <c r="X60" s="302"/>
      <c r="Y60" s="302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  <c r="DQ60" s="303"/>
      <c r="DR60" s="303"/>
      <c r="DS60" s="303"/>
      <c r="DT60" s="303"/>
      <c r="DU60" s="303"/>
      <c r="DV60" s="303"/>
      <c r="DW60" s="303"/>
      <c r="DX60" s="303"/>
      <c r="DY60" s="303"/>
      <c r="DZ60" s="303"/>
      <c r="EA60" s="303"/>
      <c r="EB60" s="303"/>
      <c r="EC60" s="303"/>
      <c r="ED60" s="303"/>
      <c r="EE60" s="303"/>
      <c r="EF60" s="303"/>
      <c r="EG60" s="303"/>
      <c r="EH60" s="303"/>
      <c r="EI60" s="303"/>
      <c r="EJ60" s="303"/>
      <c r="EK60" s="303"/>
      <c r="EL60" s="303"/>
      <c r="EM60" s="303"/>
      <c r="EN60" s="303"/>
      <c r="EO60" s="303"/>
      <c r="EP60" s="303"/>
      <c r="EQ60" s="303"/>
      <c r="ER60" s="303"/>
      <c r="ES60" s="303"/>
      <c r="ET60" s="303"/>
      <c r="EU60" s="303"/>
      <c r="EV60" s="303"/>
      <c r="EW60" s="303"/>
      <c r="EX60" s="303"/>
      <c r="EY60" s="303"/>
      <c r="EZ60" s="303"/>
      <c r="FA60" s="303"/>
      <c r="FB60" s="303"/>
      <c r="FC60" s="303"/>
      <c r="FD60" s="303"/>
      <c r="FE60" s="303"/>
      <c r="FF60" s="303"/>
      <c r="FG60" s="303"/>
      <c r="FH60" s="303"/>
      <c r="FI60" s="303"/>
      <c r="FJ60" s="303"/>
      <c r="FK60" s="303"/>
      <c r="FL60" s="303"/>
      <c r="FM60" s="303"/>
      <c r="FN60" s="303"/>
      <c r="FO60" s="303"/>
      <c r="FP60" s="303"/>
      <c r="FQ60" s="303"/>
      <c r="FR60" s="303"/>
      <c r="FS60" s="303"/>
      <c r="FT60" s="303"/>
      <c r="FU60" s="303"/>
      <c r="FV60" s="303"/>
      <c r="FW60" s="303"/>
      <c r="FX60" s="303"/>
      <c r="FY60" s="303"/>
      <c r="FZ60" s="303"/>
      <c r="GA60" s="303"/>
      <c r="GB60" s="303"/>
      <c r="GC60" s="303"/>
      <c r="GD60" s="303"/>
      <c r="GE60" s="303"/>
      <c r="GF60" s="303"/>
      <c r="GG60" s="303"/>
      <c r="GH60" s="303"/>
      <c r="GI60" s="303"/>
      <c r="GJ60" s="303"/>
      <c r="GK60" s="303"/>
      <c r="GL60" s="303"/>
      <c r="GM60" s="303"/>
      <c r="GN60" s="303"/>
      <c r="GO60" s="303"/>
      <c r="GP60" s="303"/>
      <c r="GQ60" s="303"/>
      <c r="GR60" s="303"/>
      <c r="GS60" s="303"/>
      <c r="GT60" s="303"/>
      <c r="GU60" s="303"/>
      <c r="GV60" s="303"/>
      <c r="GW60" s="303"/>
      <c r="GX60" s="303"/>
      <c r="GY60" s="303"/>
      <c r="GZ60" s="303"/>
      <c r="HA60" s="303"/>
      <c r="HB60" s="303"/>
      <c r="HC60" s="303"/>
      <c r="HD60" s="303"/>
      <c r="HE60" s="303"/>
      <c r="HF60" s="303"/>
      <c r="HG60" s="303"/>
      <c r="HH60" s="303"/>
      <c r="HI60" s="303"/>
      <c r="HJ60" s="303"/>
      <c r="HK60" s="303"/>
      <c r="HL60" s="303"/>
      <c r="HM60" s="303"/>
      <c r="HN60" s="303"/>
      <c r="HO60" s="303"/>
      <c r="HP60" s="303"/>
      <c r="HQ60" s="303"/>
      <c r="HR60" s="303"/>
      <c r="HS60" s="303"/>
      <c r="HT60" s="303"/>
      <c r="HU60" s="303"/>
      <c r="HV60" s="303"/>
      <c r="HW60" s="303"/>
      <c r="HX60" s="303"/>
      <c r="HY60" s="303"/>
      <c r="HZ60" s="303"/>
      <c r="IA60" s="303"/>
      <c r="IB60" s="303"/>
      <c r="IC60" s="303"/>
      <c r="ID60" s="303"/>
      <c r="IE60" s="303"/>
      <c r="IF60" s="303"/>
      <c r="IG60" s="303"/>
      <c r="IH60" s="303"/>
      <c r="II60" s="303"/>
      <c r="IJ60" s="303"/>
      <c r="IK60" s="303"/>
      <c r="IL60" s="303"/>
      <c r="IM60" s="303"/>
      <c r="IN60" s="303"/>
      <c r="IO60" s="303"/>
      <c r="IP60" s="303"/>
      <c r="IQ60" s="303"/>
      <c r="IR60" s="303"/>
    </row>
    <row r="61" spans="1:252" s="301" customFormat="1" ht="33" hidden="1" customHeight="1" x14ac:dyDescent="0.45">
      <c r="A61" s="465">
        <v>15</v>
      </c>
      <c r="B61" s="715" t="s">
        <v>304</v>
      </c>
      <c r="C61" s="466">
        <v>83</v>
      </c>
      <c r="D61" s="466">
        <v>2500</v>
      </c>
      <c r="E61" s="466">
        <v>0</v>
      </c>
      <c r="F61" s="467">
        <v>0</v>
      </c>
      <c r="G61" s="468">
        <v>114</v>
      </c>
      <c r="H61" s="468">
        <v>7950</v>
      </c>
      <c r="I61" s="466">
        <v>0</v>
      </c>
      <c r="J61" s="466">
        <v>0</v>
      </c>
      <c r="K61" s="468">
        <v>0</v>
      </c>
      <c r="L61" s="468">
        <v>0</v>
      </c>
      <c r="M61" s="466">
        <v>0</v>
      </c>
      <c r="N61" s="466">
        <v>0</v>
      </c>
      <c r="O61" s="741">
        <v>12</v>
      </c>
      <c r="P61" s="741">
        <v>8500</v>
      </c>
      <c r="Q61" s="469">
        <v>11</v>
      </c>
      <c r="R61" s="469">
        <v>7680</v>
      </c>
      <c r="S61" s="470">
        <v>3</v>
      </c>
      <c r="T61" s="468">
        <v>2000</v>
      </c>
      <c r="U61" s="469">
        <v>2</v>
      </c>
      <c r="V61" s="469">
        <v>3455</v>
      </c>
      <c r="W61" s="297"/>
      <c r="X61" s="302"/>
      <c r="Y61" s="302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  <c r="EC61" s="303"/>
      <c r="ED61" s="303"/>
      <c r="EE61" s="303"/>
      <c r="EF61" s="303"/>
      <c r="EG61" s="303"/>
      <c r="EH61" s="303"/>
      <c r="EI61" s="303"/>
      <c r="EJ61" s="303"/>
      <c r="EK61" s="303"/>
      <c r="EL61" s="303"/>
      <c r="EM61" s="303"/>
      <c r="EN61" s="303"/>
      <c r="EO61" s="303"/>
      <c r="EP61" s="303"/>
      <c r="EQ61" s="303"/>
      <c r="ER61" s="303"/>
      <c r="ES61" s="303"/>
      <c r="ET61" s="303"/>
      <c r="EU61" s="303"/>
      <c r="EV61" s="303"/>
      <c r="EW61" s="303"/>
      <c r="EX61" s="303"/>
      <c r="EY61" s="303"/>
      <c r="EZ61" s="303"/>
      <c r="FA61" s="303"/>
      <c r="FB61" s="303"/>
      <c r="FC61" s="303"/>
      <c r="FD61" s="303"/>
      <c r="FE61" s="303"/>
      <c r="FF61" s="303"/>
      <c r="FG61" s="303"/>
      <c r="FH61" s="303"/>
      <c r="FI61" s="303"/>
      <c r="FJ61" s="303"/>
      <c r="FK61" s="303"/>
      <c r="FL61" s="303"/>
      <c r="FM61" s="303"/>
      <c r="FN61" s="303"/>
      <c r="FO61" s="303"/>
      <c r="FP61" s="303"/>
      <c r="FQ61" s="303"/>
      <c r="FR61" s="303"/>
      <c r="FS61" s="303"/>
      <c r="FT61" s="303"/>
      <c r="FU61" s="303"/>
      <c r="FV61" s="303"/>
      <c r="FW61" s="303"/>
      <c r="FX61" s="303"/>
      <c r="FY61" s="303"/>
      <c r="FZ61" s="303"/>
      <c r="GA61" s="303"/>
      <c r="GB61" s="303"/>
      <c r="GC61" s="303"/>
      <c r="GD61" s="303"/>
      <c r="GE61" s="303"/>
      <c r="GF61" s="303"/>
      <c r="GG61" s="303"/>
      <c r="GH61" s="303"/>
      <c r="GI61" s="303"/>
      <c r="GJ61" s="303"/>
      <c r="GK61" s="303"/>
      <c r="GL61" s="303"/>
      <c r="GM61" s="303"/>
      <c r="GN61" s="303"/>
      <c r="GO61" s="303"/>
      <c r="GP61" s="303"/>
      <c r="GQ61" s="303"/>
      <c r="GR61" s="303"/>
      <c r="GS61" s="303"/>
      <c r="GT61" s="303"/>
      <c r="GU61" s="303"/>
      <c r="GV61" s="303"/>
      <c r="GW61" s="303"/>
      <c r="GX61" s="303"/>
      <c r="GY61" s="303"/>
      <c r="GZ61" s="303"/>
      <c r="HA61" s="303"/>
      <c r="HB61" s="303"/>
      <c r="HC61" s="303"/>
      <c r="HD61" s="303"/>
      <c r="HE61" s="303"/>
      <c r="HF61" s="303"/>
      <c r="HG61" s="303"/>
      <c r="HH61" s="303"/>
      <c r="HI61" s="303"/>
      <c r="HJ61" s="303"/>
      <c r="HK61" s="303"/>
      <c r="HL61" s="303"/>
      <c r="HM61" s="303"/>
      <c r="HN61" s="303"/>
      <c r="HO61" s="303"/>
      <c r="HP61" s="303"/>
      <c r="HQ61" s="303"/>
      <c r="HR61" s="303"/>
      <c r="HS61" s="303"/>
      <c r="HT61" s="303"/>
      <c r="HU61" s="303"/>
      <c r="HV61" s="303"/>
      <c r="HW61" s="303"/>
      <c r="HX61" s="303"/>
      <c r="HY61" s="303"/>
      <c r="HZ61" s="303"/>
      <c r="IA61" s="303"/>
      <c r="IB61" s="303"/>
      <c r="IC61" s="303"/>
      <c r="ID61" s="303"/>
      <c r="IE61" s="303"/>
      <c r="IF61" s="303"/>
      <c r="IG61" s="303"/>
      <c r="IH61" s="303"/>
      <c r="II61" s="303"/>
      <c r="IJ61" s="303"/>
      <c r="IK61" s="303"/>
      <c r="IL61" s="303"/>
      <c r="IM61" s="303"/>
      <c r="IN61" s="303"/>
      <c r="IO61" s="303"/>
      <c r="IP61" s="303"/>
      <c r="IQ61" s="303"/>
      <c r="IR61" s="303"/>
    </row>
    <row r="62" spans="1:252" s="301" customFormat="1" ht="33" hidden="1" customHeight="1" x14ac:dyDescent="0.45">
      <c r="A62" s="465">
        <v>16</v>
      </c>
      <c r="B62" s="715" t="s">
        <v>227</v>
      </c>
      <c r="C62" s="466">
        <v>17</v>
      </c>
      <c r="D62" s="466">
        <v>500</v>
      </c>
      <c r="E62" s="466">
        <v>0</v>
      </c>
      <c r="F62" s="467">
        <v>0</v>
      </c>
      <c r="G62" s="468">
        <v>25</v>
      </c>
      <c r="H62" s="468">
        <v>3400</v>
      </c>
      <c r="I62" s="466">
        <v>0</v>
      </c>
      <c r="J62" s="466">
        <v>0</v>
      </c>
      <c r="K62" s="468">
        <v>0</v>
      </c>
      <c r="L62" s="468">
        <v>0</v>
      </c>
      <c r="M62" s="466">
        <v>0</v>
      </c>
      <c r="N62" s="466">
        <v>0</v>
      </c>
      <c r="O62" s="741">
        <v>32</v>
      </c>
      <c r="P62" s="741">
        <v>79600</v>
      </c>
      <c r="Q62" s="469">
        <v>0</v>
      </c>
      <c r="R62" s="469">
        <v>0</v>
      </c>
      <c r="S62" s="470">
        <v>30</v>
      </c>
      <c r="T62" s="468">
        <v>56000</v>
      </c>
      <c r="U62" s="469">
        <v>0</v>
      </c>
      <c r="V62" s="469">
        <v>0</v>
      </c>
      <c r="W62" s="297"/>
      <c r="X62" s="302"/>
      <c r="Y62" s="302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  <c r="EC62" s="303"/>
      <c r="ED62" s="303"/>
      <c r="EE62" s="303"/>
      <c r="EF62" s="303"/>
      <c r="EG62" s="303"/>
      <c r="EH62" s="303"/>
      <c r="EI62" s="303"/>
      <c r="EJ62" s="303"/>
      <c r="EK62" s="303"/>
      <c r="EL62" s="303"/>
      <c r="EM62" s="303"/>
      <c r="EN62" s="303"/>
      <c r="EO62" s="303"/>
      <c r="EP62" s="303"/>
      <c r="EQ62" s="303"/>
      <c r="ER62" s="303"/>
      <c r="ES62" s="303"/>
      <c r="ET62" s="303"/>
      <c r="EU62" s="303"/>
      <c r="EV62" s="303"/>
      <c r="EW62" s="303"/>
      <c r="EX62" s="303"/>
      <c r="EY62" s="303"/>
      <c r="EZ62" s="303"/>
      <c r="FA62" s="303"/>
      <c r="FB62" s="303"/>
      <c r="FC62" s="303"/>
      <c r="FD62" s="303"/>
      <c r="FE62" s="303"/>
      <c r="FF62" s="303"/>
      <c r="FG62" s="303"/>
      <c r="FH62" s="303"/>
      <c r="FI62" s="303"/>
      <c r="FJ62" s="303"/>
      <c r="FK62" s="303"/>
      <c r="FL62" s="303"/>
      <c r="FM62" s="303"/>
      <c r="FN62" s="303"/>
      <c r="FO62" s="303"/>
      <c r="FP62" s="303"/>
      <c r="FQ62" s="303"/>
      <c r="FR62" s="303"/>
      <c r="FS62" s="303"/>
      <c r="FT62" s="303"/>
      <c r="FU62" s="303"/>
      <c r="FV62" s="303"/>
      <c r="FW62" s="303"/>
      <c r="FX62" s="303"/>
      <c r="FY62" s="303"/>
      <c r="FZ62" s="303"/>
      <c r="GA62" s="303"/>
      <c r="GB62" s="303"/>
      <c r="GC62" s="303"/>
      <c r="GD62" s="303"/>
      <c r="GE62" s="303"/>
      <c r="GF62" s="303"/>
      <c r="GG62" s="303"/>
      <c r="GH62" s="303"/>
      <c r="GI62" s="303"/>
      <c r="GJ62" s="303"/>
      <c r="GK62" s="303"/>
      <c r="GL62" s="303"/>
      <c r="GM62" s="303"/>
      <c r="GN62" s="303"/>
      <c r="GO62" s="303"/>
      <c r="GP62" s="303"/>
      <c r="GQ62" s="303"/>
      <c r="GR62" s="303"/>
      <c r="GS62" s="303"/>
      <c r="GT62" s="303"/>
      <c r="GU62" s="303"/>
      <c r="GV62" s="303"/>
      <c r="GW62" s="303"/>
      <c r="GX62" s="303"/>
      <c r="GY62" s="303"/>
      <c r="GZ62" s="303"/>
      <c r="HA62" s="303"/>
      <c r="HB62" s="303"/>
      <c r="HC62" s="303"/>
      <c r="HD62" s="303"/>
      <c r="HE62" s="303"/>
      <c r="HF62" s="303"/>
      <c r="HG62" s="303"/>
      <c r="HH62" s="303"/>
      <c r="HI62" s="303"/>
      <c r="HJ62" s="303"/>
      <c r="HK62" s="303"/>
      <c r="HL62" s="303"/>
      <c r="HM62" s="303"/>
      <c r="HN62" s="303"/>
      <c r="HO62" s="303"/>
      <c r="HP62" s="303"/>
      <c r="HQ62" s="303"/>
      <c r="HR62" s="303"/>
      <c r="HS62" s="303"/>
      <c r="HT62" s="303"/>
      <c r="HU62" s="303"/>
      <c r="HV62" s="303"/>
      <c r="HW62" s="303"/>
      <c r="HX62" s="303"/>
      <c r="HY62" s="303"/>
      <c r="HZ62" s="303"/>
      <c r="IA62" s="303"/>
      <c r="IB62" s="303"/>
      <c r="IC62" s="303"/>
      <c r="ID62" s="303"/>
      <c r="IE62" s="303"/>
      <c r="IF62" s="303"/>
      <c r="IG62" s="303"/>
      <c r="IH62" s="303"/>
      <c r="II62" s="303"/>
      <c r="IJ62" s="303"/>
      <c r="IK62" s="303"/>
      <c r="IL62" s="303"/>
      <c r="IM62" s="303"/>
      <c r="IN62" s="303"/>
      <c r="IO62" s="303"/>
      <c r="IP62" s="303"/>
      <c r="IQ62" s="303"/>
      <c r="IR62" s="303"/>
    </row>
    <row r="63" spans="1:252" s="301" customFormat="1" ht="33" hidden="1" customHeight="1" x14ac:dyDescent="0.45">
      <c r="A63" s="465">
        <v>17</v>
      </c>
      <c r="B63" s="715" t="s">
        <v>213</v>
      </c>
      <c r="C63" s="466">
        <v>49</v>
      </c>
      <c r="D63" s="466">
        <v>1500</v>
      </c>
      <c r="E63" s="466">
        <v>0</v>
      </c>
      <c r="F63" s="467">
        <v>0</v>
      </c>
      <c r="G63" s="468">
        <v>75</v>
      </c>
      <c r="H63" s="468">
        <v>19100</v>
      </c>
      <c r="I63" s="466">
        <v>0</v>
      </c>
      <c r="J63" s="466">
        <v>0</v>
      </c>
      <c r="K63" s="468">
        <v>0</v>
      </c>
      <c r="L63" s="468">
        <v>0</v>
      </c>
      <c r="M63" s="466">
        <v>0</v>
      </c>
      <c r="N63" s="466">
        <v>0</v>
      </c>
      <c r="O63" s="741">
        <v>32</v>
      </c>
      <c r="P63" s="741">
        <v>79600</v>
      </c>
      <c r="Q63" s="469">
        <v>6</v>
      </c>
      <c r="R63" s="469">
        <v>13000</v>
      </c>
      <c r="S63" s="470">
        <v>29</v>
      </c>
      <c r="T63" s="468">
        <v>26000</v>
      </c>
      <c r="U63" s="469">
        <v>12</v>
      </c>
      <c r="V63" s="469">
        <v>12033</v>
      </c>
      <c r="W63" s="297"/>
      <c r="X63" s="302"/>
      <c r="Y63" s="302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3"/>
      <c r="EG63" s="303"/>
      <c r="EH63" s="303"/>
      <c r="EI63" s="303"/>
      <c r="EJ63" s="303"/>
      <c r="EK63" s="303"/>
      <c r="EL63" s="303"/>
      <c r="EM63" s="303"/>
      <c r="EN63" s="303"/>
      <c r="EO63" s="303"/>
      <c r="EP63" s="303"/>
      <c r="EQ63" s="303"/>
      <c r="ER63" s="303"/>
      <c r="ES63" s="303"/>
      <c r="ET63" s="303"/>
      <c r="EU63" s="303"/>
      <c r="EV63" s="303"/>
      <c r="EW63" s="303"/>
      <c r="EX63" s="303"/>
      <c r="EY63" s="303"/>
      <c r="EZ63" s="303"/>
      <c r="FA63" s="303"/>
      <c r="FB63" s="303"/>
      <c r="FC63" s="303"/>
      <c r="FD63" s="303"/>
      <c r="FE63" s="303"/>
      <c r="FF63" s="303"/>
      <c r="FG63" s="303"/>
      <c r="FH63" s="303"/>
      <c r="FI63" s="303"/>
      <c r="FJ63" s="303"/>
      <c r="FK63" s="303"/>
      <c r="FL63" s="303"/>
      <c r="FM63" s="303"/>
      <c r="FN63" s="303"/>
      <c r="FO63" s="303"/>
      <c r="FP63" s="303"/>
      <c r="FQ63" s="303"/>
      <c r="FR63" s="303"/>
      <c r="FS63" s="303"/>
      <c r="FT63" s="303"/>
      <c r="FU63" s="303"/>
      <c r="FV63" s="303"/>
      <c r="FW63" s="303"/>
      <c r="FX63" s="303"/>
      <c r="FY63" s="303"/>
      <c r="FZ63" s="303"/>
      <c r="GA63" s="303"/>
      <c r="GB63" s="303"/>
      <c r="GC63" s="303"/>
      <c r="GD63" s="303"/>
      <c r="GE63" s="303"/>
      <c r="GF63" s="303"/>
      <c r="GG63" s="303"/>
      <c r="GH63" s="303"/>
      <c r="GI63" s="303"/>
      <c r="GJ63" s="303"/>
      <c r="GK63" s="303"/>
      <c r="GL63" s="303"/>
      <c r="GM63" s="303"/>
      <c r="GN63" s="303"/>
      <c r="GO63" s="303"/>
      <c r="GP63" s="303"/>
      <c r="GQ63" s="303"/>
      <c r="GR63" s="303"/>
      <c r="GS63" s="303"/>
      <c r="GT63" s="303"/>
      <c r="GU63" s="303"/>
      <c r="GV63" s="303"/>
      <c r="GW63" s="303"/>
      <c r="GX63" s="303"/>
      <c r="GY63" s="303"/>
      <c r="GZ63" s="303"/>
      <c r="HA63" s="303"/>
      <c r="HB63" s="303"/>
      <c r="HC63" s="303"/>
      <c r="HD63" s="303"/>
      <c r="HE63" s="303"/>
      <c r="HF63" s="303"/>
      <c r="HG63" s="303"/>
      <c r="HH63" s="303"/>
      <c r="HI63" s="303"/>
      <c r="HJ63" s="303"/>
      <c r="HK63" s="303"/>
      <c r="HL63" s="303"/>
      <c r="HM63" s="303"/>
      <c r="HN63" s="303"/>
      <c r="HO63" s="303"/>
      <c r="HP63" s="303"/>
      <c r="HQ63" s="303"/>
      <c r="HR63" s="303"/>
      <c r="HS63" s="303"/>
      <c r="HT63" s="303"/>
      <c r="HU63" s="303"/>
      <c r="HV63" s="303"/>
      <c r="HW63" s="303"/>
      <c r="HX63" s="303"/>
      <c r="HY63" s="303"/>
      <c r="HZ63" s="303"/>
      <c r="IA63" s="303"/>
      <c r="IB63" s="303"/>
      <c r="IC63" s="303"/>
      <c r="ID63" s="303"/>
      <c r="IE63" s="303"/>
      <c r="IF63" s="303"/>
      <c r="IG63" s="303"/>
      <c r="IH63" s="303"/>
      <c r="II63" s="303"/>
      <c r="IJ63" s="303"/>
      <c r="IK63" s="303"/>
      <c r="IL63" s="303"/>
      <c r="IM63" s="303"/>
      <c r="IN63" s="303"/>
      <c r="IO63" s="303"/>
      <c r="IP63" s="303"/>
      <c r="IQ63" s="303"/>
      <c r="IR63" s="303"/>
    </row>
    <row r="64" spans="1:252" s="301" customFormat="1" ht="33" hidden="1" customHeight="1" x14ac:dyDescent="0.45">
      <c r="A64" s="465">
        <v>18</v>
      </c>
      <c r="B64" s="715" t="s">
        <v>229</v>
      </c>
      <c r="C64" s="466">
        <v>17</v>
      </c>
      <c r="D64" s="466">
        <v>500</v>
      </c>
      <c r="E64" s="466"/>
      <c r="F64" s="467"/>
      <c r="G64" s="468">
        <v>22</v>
      </c>
      <c r="H64" s="468">
        <v>2600</v>
      </c>
      <c r="I64" s="466">
        <v>17</v>
      </c>
      <c r="J64" s="466">
        <v>1341</v>
      </c>
      <c r="K64" s="468"/>
      <c r="L64" s="468"/>
      <c r="M64" s="466"/>
      <c r="N64" s="466"/>
      <c r="O64" s="741">
        <v>12</v>
      </c>
      <c r="P64" s="741">
        <v>28300</v>
      </c>
      <c r="Q64" s="469">
        <v>2</v>
      </c>
      <c r="R64" s="469">
        <v>2250</v>
      </c>
      <c r="S64" s="470">
        <v>6</v>
      </c>
      <c r="T64" s="468">
        <v>10500</v>
      </c>
      <c r="U64" s="469">
        <v>4</v>
      </c>
      <c r="V64" s="469">
        <v>4500</v>
      </c>
      <c r="W64" s="297"/>
      <c r="X64" s="302"/>
      <c r="Y64" s="302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03"/>
      <c r="CU64" s="303"/>
      <c r="CV64" s="303"/>
      <c r="CW64" s="303"/>
      <c r="CX64" s="303"/>
      <c r="CY64" s="303"/>
      <c r="CZ64" s="303"/>
      <c r="DA64" s="303"/>
      <c r="DB64" s="303"/>
      <c r="DC64" s="303"/>
      <c r="DD64" s="303"/>
      <c r="DE64" s="303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  <c r="EC64" s="303"/>
      <c r="ED64" s="303"/>
      <c r="EE64" s="303"/>
      <c r="EF64" s="303"/>
      <c r="EG64" s="303"/>
      <c r="EH64" s="303"/>
      <c r="EI64" s="303"/>
      <c r="EJ64" s="303"/>
      <c r="EK64" s="303"/>
      <c r="EL64" s="303"/>
      <c r="EM64" s="303"/>
      <c r="EN64" s="303"/>
      <c r="EO64" s="303"/>
      <c r="EP64" s="303"/>
      <c r="EQ64" s="303"/>
      <c r="ER64" s="303"/>
      <c r="ES64" s="303"/>
      <c r="ET64" s="303"/>
      <c r="EU64" s="303"/>
      <c r="EV64" s="303"/>
      <c r="EW64" s="303"/>
      <c r="EX64" s="303"/>
      <c r="EY64" s="303"/>
      <c r="EZ64" s="303"/>
      <c r="FA64" s="303"/>
      <c r="FB64" s="303"/>
      <c r="FC64" s="303"/>
      <c r="FD64" s="303"/>
      <c r="FE64" s="303"/>
      <c r="FF64" s="303"/>
      <c r="FG64" s="303"/>
      <c r="FH64" s="303"/>
      <c r="FI64" s="303"/>
      <c r="FJ64" s="303"/>
      <c r="FK64" s="303"/>
      <c r="FL64" s="303"/>
      <c r="FM64" s="303"/>
      <c r="FN64" s="303"/>
      <c r="FO64" s="303"/>
      <c r="FP64" s="303"/>
      <c r="FQ64" s="303"/>
      <c r="FR64" s="303"/>
      <c r="FS64" s="303"/>
      <c r="FT64" s="303"/>
      <c r="FU64" s="303"/>
      <c r="FV64" s="303"/>
      <c r="FW64" s="303"/>
      <c r="FX64" s="303"/>
      <c r="FY64" s="303"/>
      <c r="FZ64" s="303"/>
      <c r="GA64" s="303"/>
      <c r="GB64" s="303"/>
      <c r="GC64" s="303"/>
      <c r="GD64" s="303"/>
      <c r="GE64" s="303"/>
      <c r="GF64" s="303"/>
      <c r="GG64" s="303"/>
      <c r="GH64" s="303"/>
      <c r="GI64" s="303"/>
      <c r="GJ64" s="303"/>
      <c r="GK64" s="303"/>
      <c r="GL64" s="303"/>
      <c r="GM64" s="303"/>
      <c r="GN64" s="303"/>
      <c r="GO64" s="303"/>
      <c r="GP64" s="303"/>
      <c r="GQ64" s="303"/>
      <c r="GR64" s="303"/>
      <c r="GS64" s="303"/>
      <c r="GT64" s="303"/>
      <c r="GU64" s="303"/>
      <c r="GV64" s="303"/>
      <c r="GW64" s="303"/>
      <c r="GX64" s="303"/>
      <c r="GY64" s="303"/>
      <c r="GZ64" s="303"/>
      <c r="HA64" s="303"/>
      <c r="HB64" s="303"/>
      <c r="HC64" s="303"/>
      <c r="HD64" s="303"/>
      <c r="HE64" s="303"/>
      <c r="HF64" s="303"/>
      <c r="HG64" s="303"/>
      <c r="HH64" s="303"/>
      <c r="HI64" s="303"/>
      <c r="HJ64" s="303"/>
      <c r="HK64" s="303"/>
      <c r="HL64" s="303"/>
      <c r="HM64" s="303"/>
      <c r="HN64" s="303"/>
      <c r="HO64" s="303"/>
      <c r="HP64" s="303"/>
      <c r="HQ64" s="303"/>
      <c r="HR64" s="303"/>
      <c r="HS64" s="303"/>
      <c r="HT64" s="303"/>
      <c r="HU64" s="303"/>
      <c r="HV64" s="303"/>
      <c r="HW64" s="303"/>
      <c r="HX64" s="303"/>
      <c r="HY64" s="303"/>
      <c r="HZ64" s="303"/>
      <c r="IA64" s="303"/>
      <c r="IB64" s="303"/>
      <c r="IC64" s="303"/>
      <c r="ID64" s="303"/>
      <c r="IE64" s="303"/>
      <c r="IF64" s="303"/>
      <c r="IG64" s="303"/>
      <c r="IH64" s="303"/>
      <c r="II64" s="303"/>
      <c r="IJ64" s="303"/>
      <c r="IK64" s="303"/>
      <c r="IL64" s="303"/>
      <c r="IM64" s="303"/>
      <c r="IN64" s="303"/>
      <c r="IO64" s="303"/>
      <c r="IP64" s="303"/>
      <c r="IQ64" s="303"/>
      <c r="IR64" s="303"/>
    </row>
    <row r="65" spans="1:252" s="301" customFormat="1" ht="38.25" hidden="1" customHeight="1" x14ac:dyDescent="0.45">
      <c r="A65" s="465">
        <v>19</v>
      </c>
      <c r="B65" s="740" t="s">
        <v>228</v>
      </c>
      <c r="C65" s="468">
        <v>17</v>
      </c>
      <c r="D65" s="468">
        <v>500</v>
      </c>
      <c r="E65" s="466">
        <v>0</v>
      </c>
      <c r="F65" s="466">
        <v>0</v>
      </c>
      <c r="G65" s="468">
        <v>22</v>
      </c>
      <c r="H65" s="468">
        <v>2600</v>
      </c>
      <c r="I65" s="466">
        <v>0</v>
      </c>
      <c r="J65" s="466">
        <v>0</v>
      </c>
      <c r="K65" s="468">
        <v>0</v>
      </c>
      <c r="L65" s="468">
        <v>0</v>
      </c>
      <c r="M65" s="469">
        <v>0</v>
      </c>
      <c r="N65" s="469">
        <v>0</v>
      </c>
      <c r="O65" s="741">
        <v>12</v>
      </c>
      <c r="P65" s="741">
        <v>28300</v>
      </c>
      <c r="Q65" s="469">
        <v>1</v>
      </c>
      <c r="R65" s="469">
        <v>7500</v>
      </c>
      <c r="S65" s="470">
        <v>6</v>
      </c>
      <c r="T65" s="468">
        <v>10500</v>
      </c>
      <c r="U65" s="469">
        <v>0</v>
      </c>
      <c r="V65" s="469">
        <v>0</v>
      </c>
      <c r="W65" s="297"/>
      <c r="X65" s="302"/>
      <c r="Y65" s="300"/>
    </row>
    <row r="66" spans="1:252" s="301" customFormat="1" ht="33.75" hidden="1" customHeight="1" x14ac:dyDescent="0.45">
      <c r="A66" s="465">
        <v>20</v>
      </c>
      <c r="B66" s="715" t="s">
        <v>97</v>
      </c>
      <c r="C66" s="468">
        <v>83</v>
      </c>
      <c r="D66" s="468">
        <v>2500</v>
      </c>
      <c r="E66" s="466"/>
      <c r="F66" s="466"/>
      <c r="G66" s="468">
        <v>102</v>
      </c>
      <c r="H66" s="468">
        <v>7500</v>
      </c>
      <c r="I66" s="466">
        <v>8</v>
      </c>
      <c r="J66" s="466">
        <v>1230</v>
      </c>
      <c r="K66" s="468"/>
      <c r="L66" s="468"/>
      <c r="M66" s="469"/>
      <c r="N66" s="469"/>
      <c r="O66" s="741">
        <v>35</v>
      </c>
      <c r="P66" s="741">
        <v>84400</v>
      </c>
      <c r="Q66" s="469">
        <v>6</v>
      </c>
      <c r="R66" s="469">
        <v>4550</v>
      </c>
      <c r="S66" s="470">
        <v>6</v>
      </c>
      <c r="T66" s="468">
        <v>10500</v>
      </c>
      <c r="U66" s="469">
        <v>3</v>
      </c>
      <c r="V66" s="469">
        <v>4235</v>
      </c>
      <c r="W66" s="297"/>
      <c r="X66" s="302"/>
      <c r="Y66" s="300"/>
    </row>
    <row r="67" spans="1:252" s="301" customFormat="1" ht="48.75" hidden="1" customHeight="1" x14ac:dyDescent="0.45">
      <c r="A67" s="742">
        <v>21</v>
      </c>
      <c r="B67" s="715" t="s">
        <v>179</v>
      </c>
      <c r="C67" s="468">
        <v>83</v>
      </c>
      <c r="D67" s="468">
        <v>2500</v>
      </c>
      <c r="E67" s="466">
        <v>9</v>
      </c>
      <c r="F67" s="466">
        <v>170</v>
      </c>
      <c r="G67" s="468">
        <v>115</v>
      </c>
      <c r="H67" s="468">
        <v>8950</v>
      </c>
      <c r="I67" s="466">
        <v>3</v>
      </c>
      <c r="J67" s="466">
        <v>185</v>
      </c>
      <c r="K67" s="468">
        <v>0</v>
      </c>
      <c r="L67" s="468">
        <v>0</v>
      </c>
      <c r="M67" s="469">
        <v>0</v>
      </c>
      <c r="N67" s="469">
        <v>0</v>
      </c>
      <c r="O67" s="741">
        <v>6</v>
      </c>
      <c r="P67" s="741">
        <v>1800</v>
      </c>
      <c r="Q67" s="469">
        <v>7</v>
      </c>
      <c r="R67" s="469">
        <v>110</v>
      </c>
      <c r="S67" s="470">
        <v>2</v>
      </c>
      <c r="T67" s="468">
        <v>1500</v>
      </c>
      <c r="U67" s="469">
        <v>0</v>
      </c>
      <c r="V67" s="469">
        <v>0</v>
      </c>
      <c r="W67" s="297"/>
      <c r="X67" s="302"/>
      <c r="Y67" s="300"/>
    </row>
    <row r="68" spans="1:252" s="301" customFormat="1" ht="38.25" hidden="1" customHeight="1" x14ac:dyDescent="0.45">
      <c r="A68" s="742">
        <v>22</v>
      </c>
      <c r="B68" s="715" t="s">
        <v>145</v>
      </c>
      <c r="C68" s="466">
        <v>17</v>
      </c>
      <c r="D68" s="466">
        <v>600</v>
      </c>
      <c r="E68" s="466">
        <v>0</v>
      </c>
      <c r="F68" s="467">
        <v>0</v>
      </c>
      <c r="G68" s="468">
        <v>33</v>
      </c>
      <c r="H68" s="468">
        <v>16800</v>
      </c>
      <c r="I68" s="466">
        <v>1</v>
      </c>
      <c r="J68" s="466">
        <v>15</v>
      </c>
      <c r="K68" s="468">
        <v>0</v>
      </c>
      <c r="L68" s="468">
        <v>0</v>
      </c>
      <c r="M68" s="466">
        <v>0</v>
      </c>
      <c r="N68" s="466">
        <v>0</v>
      </c>
      <c r="O68" s="741">
        <v>35</v>
      </c>
      <c r="P68" s="741">
        <v>84400</v>
      </c>
      <c r="Q68" s="469">
        <v>1</v>
      </c>
      <c r="R68" s="469">
        <v>25</v>
      </c>
      <c r="S68" s="470">
        <v>29</v>
      </c>
      <c r="T68" s="468">
        <v>56000</v>
      </c>
      <c r="U68" s="469">
        <v>0</v>
      </c>
      <c r="V68" s="469">
        <v>0</v>
      </c>
      <c r="W68" s="299"/>
      <c r="X68" s="300"/>
      <c r="Y68" s="300"/>
    </row>
    <row r="69" spans="1:252" s="301" customFormat="1" ht="28.5" hidden="1" customHeight="1" x14ac:dyDescent="0.45">
      <c r="A69" s="465">
        <v>23</v>
      </c>
      <c r="B69" s="740" t="s">
        <v>173</v>
      </c>
      <c r="C69" s="466">
        <v>17</v>
      </c>
      <c r="D69" s="466">
        <v>500</v>
      </c>
      <c r="E69" s="466">
        <v>0</v>
      </c>
      <c r="F69" s="467">
        <v>0</v>
      </c>
      <c r="G69" s="468">
        <v>23</v>
      </c>
      <c r="H69" s="468">
        <v>3100</v>
      </c>
      <c r="I69" s="466">
        <v>0</v>
      </c>
      <c r="J69" s="466">
        <v>0</v>
      </c>
      <c r="K69" s="468">
        <v>0</v>
      </c>
      <c r="L69" s="468">
        <v>0</v>
      </c>
      <c r="M69" s="466">
        <v>0</v>
      </c>
      <c r="N69" s="466">
        <v>0</v>
      </c>
      <c r="O69" s="741">
        <v>12</v>
      </c>
      <c r="P69" s="741">
        <v>28100</v>
      </c>
      <c r="Q69" s="469">
        <v>2</v>
      </c>
      <c r="R69" s="469">
        <v>500</v>
      </c>
      <c r="S69" s="470">
        <v>6</v>
      </c>
      <c r="T69" s="468">
        <v>10500</v>
      </c>
      <c r="U69" s="469">
        <v>2</v>
      </c>
      <c r="V69" s="469">
        <v>2577</v>
      </c>
      <c r="W69" s="299"/>
      <c r="X69" s="300"/>
      <c r="Y69" s="300"/>
    </row>
    <row r="70" spans="1:252" s="301" customFormat="1" ht="36" hidden="1" customHeight="1" x14ac:dyDescent="0.45">
      <c r="A70" s="465">
        <v>24</v>
      </c>
      <c r="B70" s="740" t="s">
        <v>146</v>
      </c>
      <c r="C70" s="466">
        <v>17</v>
      </c>
      <c r="D70" s="466">
        <v>500</v>
      </c>
      <c r="E70" s="466">
        <v>0</v>
      </c>
      <c r="F70" s="467">
        <v>0</v>
      </c>
      <c r="G70" s="468">
        <v>22</v>
      </c>
      <c r="H70" s="468">
        <v>2600</v>
      </c>
      <c r="I70" s="466">
        <v>0</v>
      </c>
      <c r="J70" s="466">
        <v>0</v>
      </c>
      <c r="K70" s="468">
        <v>0</v>
      </c>
      <c r="L70" s="468">
        <v>0</v>
      </c>
      <c r="M70" s="466">
        <v>0</v>
      </c>
      <c r="N70" s="466">
        <v>0</v>
      </c>
      <c r="O70" s="741">
        <v>12</v>
      </c>
      <c r="P70" s="741">
        <v>28100</v>
      </c>
      <c r="Q70" s="469">
        <v>0</v>
      </c>
      <c r="R70" s="469">
        <v>0</v>
      </c>
      <c r="S70" s="470">
        <v>6</v>
      </c>
      <c r="T70" s="468">
        <v>10500</v>
      </c>
      <c r="U70" s="469">
        <v>0</v>
      </c>
      <c r="V70" s="469">
        <v>0</v>
      </c>
      <c r="W70" s="299"/>
      <c r="X70" s="300"/>
      <c r="Y70" s="300"/>
    </row>
    <row r="71" spans="1:252" s="301" customFormat="1" ht="34.5" hidden="1" customHeight="1" x14ac:dyDescent="0.45">
      <c r="A71" s="465">
        <v>25</v>
      </c>
      <c r="B71" s="715" t="s">
        <v>148</v>
      </c>
      <c r="C71" s="466">
        <v>17</v>
      </c>
      <c r="D71" s="466">
        <v>500</v>
      </c>
      <c r="E71" s="466">
        <v>0</v>
      </c>
      <c r="F71" s="467">
        <v>0</v>
      </c>
      <c r="G71" s="468">
        <v>22</v>
      </c>
      <c r="H71" s="468">
        <v>2600</v>
      </c>
      <c r="I71" s="466">
        <v>0</v>
      </c>
      <c r="J71" s="466">
        <v>0</v>
      </c>
      <c r="K71" s="468">
        <v>0</v>
      </c>
      <c r="L71" s="468">
        <v>0</v>
      </c>
      <c r="M71" s="466">
        <v>0</v>
      </c>
      <c r="N71" s="466">
        <v>0</v>
      </c>
      <c r="O71" s="741">
        <v>12</v>
      </c>
      <c r="P71" s="741">
        <v>28100</v>
      </c>
      <c r="Q71" s="469">
        <v>0</v>
      </c>
      <c r="R71" s="469">
        <v>0</v>
      </c>
      <c r="S71" s="470">
        <v>6</v>
      </c>
      <c r="T71" s="468">
        <v>10500</v>
      </c>
      <c r="U71" s="469">
        <v>0</v>
      </c>
      <c r="V71" s="469">
        <v>0</v>
      </c>
      <c r="W71" s="297"/>
      <c r="X71" s="302"/>
      <c r="Y71" s="300"/>
    </row>
    <row r="72" spans="1:252" s="301" customFormat="1" ht="36" hidden="1" customHeight="1" x14ac:dyDescent="0.45">
      <c r="A72" s="465">
        <v>26</v>
      </c>
      <c r="B72" s="715" t="s">
        <v>149</v>
      </c>
      <c r="C72" s="466">
        <v>17</v>
      </c>
      <c r="D72" s="466">
        <v>600</v>
      </c>
      <c r="E72" s="466">
        <v>0</v>
      </c>
      <c r="F72" s="467">
        <v>0</v>
      </c>
      <c r="G72" s="468">
        <v>22</v>
      </c>
      <c r="H72" s="468">
        <v>2700</v>
      </c>
      <c r="I72" s="466">
        <v>0</v>
      </c>
      <c r="J72" s="466">
        <v>0</v>
      </c>
      <c r="K72" s="468">
        <v>0</v>
      </c>
      <c r="L72" s="468">
        <v>0</v>
      </c>
      <c r="M72" s="466">
        <v>0</v>
      </c>
      <c r="N72" s="466">
        <v>0</v>
      </c>
      <c r="O72" s="741">
        <v>12</v>
      </c>
      <c r="P72" s="741">
        <v>28300</v>
      </c>
      <c r="Q72" s="469">
        <v>2</v>
      </c>
      <c r="R72" s="469">
        <v>8184</v>
      </c>
      <c r="S72" s="470">
        <v>6</v>
      </c>
      <c r="T72" s="468">
        <v>10500</v>
      </c>
      <c r="U72" s="469">
        <v>0</v>
      </c>
      <c r="V72" s="469">
        <v>0</v>
      </c>
      <c r="W72" s="297" t="s">
        <v>269</v>
      </c>
      <c r="X72" s="302"/>
      <c r="Y72" s="300"/>
    </row>
    <row r="73" spans="1:252" s="301" customFormat="1" ht="34.5" hidden="1" customHeight="1" x14ac:dyDescent="0.45">
      <c r="A73" s="465">
        <v>27</v>
      </c>
      <c r="B73" s="715" t="s">
        <v>150</v>
      </c>
      <c r="C73" s="466">
        <v>17</v>
      </c>
      <c r="D73" s="466">
        <v>500</v>
      </c>
      <c r="E73" s="466">
        <v>0</v>
      </c>
      <c r="F73" s="467">
        <v>0</v>
      </c>
      <c r="G73" s="468">
        <v>26</v>
      </c>
      <c r="H73" s="468">
        <v>6800</v>
      </c>
      <c r="I73" s="466">
        <v>0</v>
      </c>
      <c r="J73" s="466">
        <v>0</v>
      </c>
      <c r="K73" s="468">
        <v>0</v>
      </c>
      <c r="L73" s="468">
        <v>0</v>
      </c>
      <c r="M73" s="466">
        <v>0</v>
      </c>
      <c r="N73" s="466">
        <v>0</v>
      </c>
      <c r="O73" s="741">
        <v>12</v>
      </c>
      <c r="P73" s="741">
        <v>28300</v>
      </c>
      <c r="Q73" s="469">
        <v>0</v>
      </c>
      <c r="R73" s="469">
        <v>0</v>
      </c>
      <c r="S73" s="470">
        <v>6</v>
      </c>
      <c r="T73" s="468">
        <v>10500</v>
      </c>
      <c r="U73" s="469">
        <v>0</v>
      </c>
      <c r="V73" s="469">
        <v>0</v>
      </c>
      <c r="W73" s="297"/>
      <c r="X73" s="302"/>
      <c r="Y73" s="300"/>
    </row>
    <row r="74" spans="1:252" s="301" customFormat="1" ht="31.5" hidden="1" customHeight="1" x14ac:dyDescent="0.45">
      <c r="A74" s="465">
        <v>28</v>
      </c>
      <c r="B74" s="715" t="s">
        <v>174</v>
      </c>
      <c r="C74" s="466">
        <v>17</v>
      </c>
      <c r="D74" s="466">
        <v>500</v>
      </c>
      <c r="E74" s="466">
        <v>0</v>
      </c>
      <c r="F74" s="467">
        <v>0</v>
      </c>
      <c r="G74" s="468">
        <v>23</v>
      </c>
      <c r="H74" s="468">
        <v>3100</v>
      </c>
      <c r="I74" s="466">
        <v>0</v>
      </c>
      <c r="J74" s="466">
        <v>0</v>
      </c>
      <c r="K74" s="468">
        <v>0</v>
      </c>
      <c r="L74" s="468"/>
      <c r="M74" s="466">
        <v>0</v>
      </c>
      <c r="N74" s="466">
        <v>0</v>
      </c>
      <c r="O74" s="741">
        <v>12</v>
      </c>
      <c r="P74" s="741">
        <v>28100</v>
      </c>
      <c r="Q74" s="469">
        <v>0</v>
      </c>
      <c r="R74" s="469">
        <v>0</v>
      </c>
      <c r="S74" s="470">
        <v>6</v>
      </c>
      <c r="T74" s="468">
        <v>10500</v>
      </c>
      <c r="U74" s="469">
        <v>0</v>
      </c>
      <c r="V74" s="469">
        <v>0</v>
      </c>
      <c r="W74" s="299"/>
      <c r="X74" s="300"/>
      <c r="Y74" s="300"/>
    </row>
    <row r="75" spans="1:252" s="301" customFormat="1" ht="31.5" hidden="1" customHeight="1" x14ac:dyDescent="0.45">
      <c r="A75" s="465">
        <v>29</v>
      </c>
      <c r="B75" s="715" t="s">
        <v>328</v>
      </c>
      <c r="C75" s="466">
        <v>12</v>
      </c>
      <c r="D75" s="466">
        <v>400</v>
      </c>
      <c r="E75" s="466">
        <v>0</v>
      </c>
      <c r="F75" s="467">
        <v>0</v>
      </c>
      <c r="G75" s="468">
        <v>12</v>
      </c>
      <c r="H75" s="468">
        <v>400</v>
      </c>
      <c r="I75" s="466">
        <v>0</v>
      </c>
      <c r="J75" s="466">
        <v>0</v>
      </c>
      <c r="K75" s="468">
        <v>0</v>
      </c>
      <c r="L75" s="468">
        <v>0</v>
      </c>
      <c r="M75" s="466">
        <v>0</v>
      </c>
      <c r="N75" s="466">
        <v>0</v>
      </c>
      <c r="O75" s="741">
        <v>12</v>
      </c>
      <c r="P75" s="741">
        <v>29000</v>
      </c>
      <c r="Q75" s="469">
        <v>0</v>
      </c>
      <c r="R75" s="469">
        <v>0</v>
      </c>
      <c r="S75" s="470">
        <v>6</v>
      </c>
      <c r="T75" s="468">
        <v>11000</v>
      </c>
      <c r="U75" s="469">
        <v>7</v>
      </c>
      <c r="V75" s="469">
        <v>9000</v>
      </c>
      <c r="W75" s="299"/>
      <c r="X75" s="300"/>
      <c r="Y75" s="300"/>
    </row>
    <row r="76" spans="1:252" s="301" customFormat="1" ht="31.5" hidden="1" customHeight="1" x14ac:dyDescent="0.45">
      <c r="A76" s="465">
        <v>30</v>
      </c>
      <c r="B76" s="715" t="s">
        <v>151</v>
      </c>
      <c r="C76" s="466">
        <v>17</v>
      </c>
      <c r="D76" s="466">
        <v>600</v>
      </c>
      <c r="E76" s="466">
        <v>0</v>
      </c>
      <c r="F76" s="467">
        <v>0</v>
      </c>
      <c r="G76" s="468">
        <v>25</v>
      </c>
      <c r="H76" s="468">
        <v>3800</v>
      </c>
      <c r="I76" s="466">
        <v>0</v>
      </c>
      <c r="J76" s="466">
        <v>0</v>
      </c>
      <c r="K76" s="468">
        <v>0</v>
      </c>
      <c r="L76" s="468">
        <v>0</v>
      </c>
      <c r="M76" s="466">
        <v>0</v>
      </c>
      <c r="N76" s="466">
        <v>0</v>
      </c>
      <c r="O76" s="741">
        <v>12</v>
      </c>
      <c r="P76" s="741">
        <v>28100</v>
      </c>
      <c r="Q76" s="469">
        <v>2</v>
      </c>
      <c r="R76" s="469">
        <v>2400</v>
      </c>
      <c r="S76" s="470">
        <v>6</v>
      </c>
      <c r="T76" s="468">
        <v>10500</v>
      </c>
      <c r="U76" s="469">
        <v>0</v>
      </c>
      <c r="V76" s="469">
        <v>0</v>
      </c>
      <c r="W76" s="299"/>
      <c r="X76" s="300"/>
      <c r="Y76" s="300"/>
    </row>
    <row r="77" spans="1:252" s="301" customFormat="1" ht="45" hidden="1" customHeight="1" x14ac:dyDescent="0.45">
      <c r="A77" s="742">
        <v>31</v>
      </c>
      <c r="B77" s="715" t="s">
        <v>226</v>
      </c>
      <c r="C77" s="466">
        <v>17</v>
      </c>
      <c r="D77" s="466">
        <v>500</v>
      </c>
      <c r="E77" s="466">
        <v>0</v>
      </c>
      <c r="F77" s="467">
        <v>0</v>
      </c>
      <c r="G77" s="468">
        <v>23</v>
      </c>
      <c r="H77" s="468">
        <v>3100</v>
      </c>
      <c r="I77" s="466">
        <v>0</v>
      </c>
      <c r="J77" s="466">
        <v>0</v>
      </c>
      <c r="K77" s="468">
        <v>0</v>
      </c>
      <c r="L77" s="468">
        <v>0</v>
      </c>
      <c r="M77" s="466">
        <v>0</v>
      </c>
      <c r="N77" s="466">
        <v>0</v>
      </c>
      <c r="O77" s="741">
        <v>12</v>
      </c>
      <c r="P77" s="741">
        <v>28100</v>
      </c>
      <c r="Q77" s="748">
        <v>3</v>
      </c>
      <c r="R77" s="748">
        <v>1200</v>
      </c>
      <c r="S77" s="470">
        <v>6</v>
      </c>
      <c r="T77" s="468">
        <v>10500</v>
      </c>
      <c r="U77" s="469">
        <v>1</v>
      </c>
      <c r="V77" s="469">
        <v>1000</v>
      </c>
      <c r="W77" s="297"/>
      <c r="X77" s="302"/>
      <c r="Y77" s="302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303"/>
      <c r="CA77" s="303"/>
      <c r="CB77" s="303"/>
      <c r="CC77" s="303"/>
      <c r="CD77" s="303"/>
      <c r="CE77" s="303"/>
      <c r="CF77" s="303"/>
      <c r="CG77" s="303"/>
      <c r="CH77" s="303"/>
      <c r="CI77" s="303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T77" s="303"/>
      <c r="CU77" s="303"/>
      <c r="CV77" s="303"/>
      <c r="CW77" s="303"/>
      <c r="CX77" s="303"/>
      <c r="CY77" s="303"/>
      <c r="CZ77" s="303"/>
      <c r="DA77" s="303"/>
      <c r="DB77" s="303"/>
      <c r="DC77" s="303"/>
      <c r="DD77" s="303"/>
      <c r="DE77" s="303"/>
      <c r="DF77" s="303"/>
      <c r="DG77" s="303"/>
      <c r="DH77" s="303"/>
      <c r="DI77" s="303"/>
      <c r="DJ77" s="303"/>
      <c r="DK77" s="303"/>
      <c r="DL77" s="303"/>
      <c r="DM77" s="303"/>
      <c r="DN77" s="303"/>
      <c r="DO77" s="303"/>
      <c r="DP77" s="303"/>
      <c r="DQ77" s="303"/>
      <c r="DR77" s="303"/>
      <c r="DS77" s="303"/>
      <c r="DT77" s="303"/>
      <c r="DU77" s="303"/>
      <c r="DV77" s="303"/>
      <c r="DW77" s="303"/>
      <c r="DX77" s="303"/>
      <c r="DY77" s="303"/>
      <c r="DZ77" s="303"/>
      <c r="EA77" s="303"/>
      <c r="EB77" s="303"/>
      <c r="EC77" s="303"/>
      <c r="ED77" s="303"/>
      <c r="EE77" s="303"/>
      <c r="EF77" s="303"/>
      <c r="EG77" s="303"/>
      <c r="EH77" s="303"/>
      <c r="EI77" s="303"/>
      <c r="EJ77" s="303"/>
      <c r="EK77" s="303"/>
      <c r="EL77" s="303"/>
      <c r="EM77" s="303"/>
      <c r="EN77" s="303"/>
      <c r="EO77" s="303"/>
      <c r="EP77" s="303"/>
      <c r="EQ77" s="303"/>
      <c r="ER77" s="303"/>
      <c r="ES77" s="303"/>
      <c r="ET77" s="303"/>
      <c r="EU77" s="303"/>
      <c r="EV77" s="303"/>
      <c r="EW77" s="303"/>
      <c r="EX77" s="303"/>
      <c r="EY77" s="303"/>
      <c r="EZ77" s="303"/>
      <c r="FA77" s="303"/>
      <c r="FB77" s="303"/>
      <c r="FC77" s="303"/>
      <c r="FD77" s="303"/>
      <c r="FE77" s="303"/>
      <c r="FF77" s="303"/>
      <c r="FG77" s="303"/>
      <c r="FH77" s="303"/>
      <c r="FI77" s="303"/>
      <c r="FJ77" s="303"/>
      <c r="FK77" s="303"/>
      <c r="FL77" s="303"/>
      <c r="FM77" s="303"/>
      <c r="FN77" s="303"/>
      <c r="FO77" s="303"/>
      <c r="FP77" s="303"/>
      <c r="FQ77" s="303"/>
      <c r="FR77" s="303"/>
      <c r="FS77" s="303"/>
      <c r="FT77" s="303"/>
      <c r="FU77" s="303"/>
      <c r="FV77" s="303"/>
      <c r="FW77" s="303"/>
      <c r="FX77" s="303"/>
      <c r="FY77" s="303"/>
      <c r="FZ77" s="303"/>
      <c r="GA77" s="303"/>
      <c r="GB77" s="303"/>
      <c r="GC77" s="303"/>
      <c r="GD77" s="303"/>
      <c r="GE77" s="303"/>
      <c r="GF77" s="303"/>
      <c r="GG77" s="303"/>
      <c r="GH77" s="303"/>
      <c r="GI77" s="303"/>
      <c r="GJ77" s="303"/>
      <c r="GK77" s="303"/>
      <c r="GL77" s="303"/>
      <c r="GM77" s="303"/>
      <c r="GN77" s="303"/>
      <c r="GO77" s="303"/>
      <c r="GP77" s="303"/>
      <c r="GQ77" s="303"/>
      <c r="GR77" s="303"/>
      <c r="GS77" s="303"/>
      <c r="GT77" s="303"/>
      <c r="GU77" s="303"/>
      <c r="GV77" s="303"/>
      <c r="GW77" s="303"/>
      <c r="GX77" s="303"/>
      <c r="GY77" s="303"/>
      <c r="GZ77" s="303"/>
      <c r="HA77" s="303"/>
      <c r="HB77" s="303"/>
      <c r="HC77" s="303"/>
      <c r="HD77" s="303"/>
      <c r="HE77" s="303"/>
      <c r="HF77" s="303"/>
      <c r="HG77" s="303"/>
      <c r="HH77" s="303"/>
      <c r="HI77" s="303"/>
      <c r="HJ77" s="303"/>
      <c r="HK77" s="303"/>
      <c r="HL77" s="303"/>
      <c r="HM77" s="303"/>
      <c r="HN77" s="303"/>
      <c r="HO77" s="303"/>
      <c r="HP77" s="303"/>
      <c r="HQ77" s="303"/>
      <c r="HR77" s="303"/>
      <c r="HS77" s="303"/>
      <c r="HT77" s="303"/>
      <c r="HU77" s="303"/>
      <c r="HV77" s="303"/>
      <c r="HW77" s="303"/>
      <c r="HX77" s="303"/>
      <c r="HY77" s="303"/>
      <c r="HZ77" s="303"/>
      <c r="IA77" s="303"/>
      <c r="IB77" s="303"/>
      <c r="IC77" s="303"/>
      <c r="ID77" s="303"/>
      <c r="IE77" s="303"/>
      <c r="IF77" s="303"/>
      <c r="IG77" s="303"/>
      <c r="IH77" s="303"/>
      <c r="II77" s="303"/>
      <c r="IJ77" s="303"/>
      <c r="IK77" s="303"/>
      <c r="IL77" s="303"/>
      <c r="IM77" s="303"/>
      <c r="IN77" s="303"/>
      <c r="IO77" s="303"/>
      <c r="IP77" s="303"/>
      <c r="IQ77" s="303"/>
      <c r="IR77" s="303"/>
    </row>
    <row r="78" spans="1:252" s="301" customFormat="1" ht="39" hidden="1" customHeight="1" x14ac:dyDescent="0.45">
      <c r="A78" s="742">
        <v>32</v>
      </c>
      <c r="B78" s="715" t="s">
        <v>275</v>
      </c>
      <c r="C78" s="466">
        <v>17</v>
      </c>
      <c r="D78" s="466">
        <v>500</v>
      </c>
      <c r="E78" s="466">
        <v>0</v>
      </c>
      <c r="F78" s="467">
        <v>0</v>
      </c>
      <c r="G78" s="468">
        <v>22</v>
      </c>
      <c r="H78" s="468">
        <v>2600</v>
      </c>
      <c r="I78" s="466">
        <v>2</v>
      </c>
      <c r="J78" s="466">
        <v>230</v>
      </c>
      <c r="K78" s="468">
        <v>0</v>
      </c>
      <c r="L78" s="468">
        <v>0</v>
      </c>
      <c r="M78" s="466">
        <v>0</v>
      </c>
      <c r="N78" s="466">
        <v>0</v>
      </c>
      <c r="O78" s="741">
        <v>12</v>
      </c>
      <c r="P78" s="741">
        <v>28100</v>
      </c>
      <c r="Q78" s="469">
        <v>0</v>
      </c>
      <c r="R78" s="469">
        <v>0</v>
      </c>
      <c r="S78" s="470">
        <v>6</v>
      </c>
      <c r="T78" s="468">
        <v>10500</v>
      </c>
      <c r="U78" s="469">
        <v>0</v>
      </c>
      <c r="V78" s="469">
        <v>0</v>
      </c>
      <c r="W78" s="299"/>
      <c r="X78" s="302"/>
      <c r="Y78" s="300"/>
    </row>
    <row r="79" spans="1:252" s="301" customFormat="1" ht="33.75" hidden="1" customHeight="1" x14ac:dyDescent="0.45">
      <c r="A79" s="465">
        <v>33</v>
      </c>
      <c r="B79" s="715" t="s">
        <v>388</v>
      </c>
      <c r="C79" s="468">
        <v>17</v>
      </c>
      <c r="D79" s="468">
        <v>600</v>
      </c>
      <c r="E79" s="468">
        <v>0</v>
      </c>
      <c r="F79" s="468">
        <v>0</v>
      </c>
      <c r="G79" s="468">
        <v>23</v>
      </c>
      <c r="H79" s="468">
        <v>3200</v>
      </c>
      <c r="I79" s="468">
        <v>7</v>
      </c>
      <c r="J79" s="468">
        <v>2800</v>
      </c>
      <c r="K79" s="468">
        <v>0</v>
      </c>
      <c r="L79" s="468">
        <v>0</v>
      </c>
      <c r="M79" s="468">
        <v>0</v>
      </c>
      <c r="N79" s="468">
        <v>0</v>
      </c>
      <c r="O79" s="741">
        <v>12</v>
      </c>
      <c r="P79" s="741">
        <v>28100</v>
      </c>
      <c r="Q79" s="468">
        <v>0</v>
      </c>
      <c r="R79" s="468">
        <v>0</v>
      </c>
      <c r="S79" s="468">
        <v>6</v>
      </c>
      <c r="T79" s="468">
        <v>10500</v>
      </c>
      <c r="U79" s="468">
        <v>4</v>
      </c>
      <c r="V79" s="468">
        <v>4400</v>
      </c>
      <c r="W79" s="944"/>
      <c r="X79" s="944"/>
      <c r="Y79" s="944"/>
      <c r="Z79" s="944"/>
    </row>
    <row r="80" spans="1:252" s="301" customFormat="1" ht="31.5" hidden="1" customHeight="1" x14ac:dyDescent="0.4">
      <c r="A80" s="465"/>
      <c r="B80" s="740" t="s">
        <v>158</v>
      </c>
      <c r="C80" s="466">
        <f t="shared" ref="C80:V80" si="35">SUM(C56:C79)</f>
        <v>1444</v>
      </c>
      <c r="D80" s="466">
        <f t="shared" si="35"/>
        <v>43800</v>
      </c>
      <c r="E80" s="466">
        <f t="shared" si="35"/>
        <v>14</v>
      </c>
      <c r="F80" s="466">
        <f t="shared" si="35"/>
        <v>472</v>
      </c>
      <c r="G80" s="466">
        <f t="shared" si="35"/>
        <v>2158</v>
      </c>
      <c r="H80" s="466">
        <f t="shared" si="35"/>
        <v>236700</v>
      </c>
      <c r="I80" s="466">
        <f t="shared" si="35"/>
        <v>82</v>
      </c>
      <c r="J80" s="466">
        <f t="shared" si="35"/>
        <v>15014</v>
      </c>
      <c r="K80" s="466">
        <f t="shared" si="35"/>
        <v>0</v>
      </c>
      <c r="L80" s="466">
        <f t="shared" si="35"/>
        <v>0</v>
      </c>
      <c r="M80" s="466">
        <f t="shared" si="35"/>
        <v>0</v>
      </c>
      <c r="N80" s="466">
        <f t="shared" si="35"/>
        <v>0</v>
      </c>
      <c r="O80" s="466">
        <f t="shared" si="35"/>
        <v>502</v>
      </c>
      <c r="P80" s="466">
        <f t="shared" si="35"/>
        <v>999000</v>
      </c>
      <c r="Q80" s="466">
        <f t="shared" si="35"/>
        <v>46</v>
      </c>
      <c r="R80" s="466">
        <f t="shared" si="35"/>
        <v>49462</v>
      </c>
      <c r="S80" s="466">
        <f t="shared" si="35"/>
        <v>307</v>
      </c>
      <c r="T80" s="466">
        <f t="shared" si="35"/>
        <v>522500</v>
      </c>
      <c r="U80" s="466">
        <f t="shared" si="35"/>
        <v>47</v>
      </c>
      <c r="V80" s="466">
        <f t="shared" si="35"/>
        <v>53945</v>
      </c>
      <c r="W80" s="944"/>
      <c r="X80" s="944"/>
      <c r="Y80" s="944"/>
      <c r="Z80" s="944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303"/>
      <c r="BK80" s="303"/>
      <c r="BL80" s="303"/>
      <c r="BM80" s="303"/>
      <c r="BN80" s="303"/>
      <c r="BO80" s="303"/>
      <c r="BP80" s="303"/>
      <c r="BQ80" s="303"/>
      <c r="BR80" s="303"/>
      <c r="BS80" s="303"/>
      <c r="BT80" s="303"/>
      <c r="BU80" s="303"/>
      <c r="BV80" s="303"/>
      <c r="BW80" s="303"/>
      <c r="BX80" s="303"/>
      <c r="BY80" s="303"/>
      <c r="BZ80" s="303"/>
      <c r="CA80" s="303"/>
      <c r="CB80" s="303"/>
      <c r="CC80" s="303"/>
      <c r="CD80" s="303"/>
      <c r="CE80" s="303"/>
      <c r="CF80" s="303"/>
      <c r="CG80" s="303"/>
      <c r="CH80" s="303"/>
      <c r="CI80" s="303"/>
      <c r="CJ80" s="303"/>
      <c r="CK80" s="303"/>
      <c r="CL80" s="303"/>
      <c r="CM80" s="303"/>
      <c r="CN80" s="303"/>
      <c r="CO80" s="303"/>
      <c r="CP80" s="303"/>
      <c r="CQ80" s="303"/>
      <c r="CR80" s="303"/>
      <c r="CS80" s="303"/>
      <c r="CT80" s="303"/>
      <c r="CU80" s="303"/>
      <c r="CV80" s="303"/>
      <c r="CW80" s="303"/>
      <c r="CX80" s="303"/>
      <c r="CY80" s="303"/>
      <c r="CZ80" s="303"/>
      <c r="DA80" s="303"/>
      <c r="DB80" s="303"/>
      <c r="DC80" s="303"/>
      <c r="DD80" s="303"/>
      <c r="DE80" s="303"/>
      <c r="DF80" s="303"/>
      <c r="DG80" s="303"/>
      <c r="DH80" s="303"/>
      <c r="DI80" s="303"/>
      <c r="DJ80" s="303"/>
      <c r="DK80" s="303"/>
      <c r="DL80" s="303"/>
      <c r="DM80" s="303"/>
      <c r="DN80" s="303"/>
      <c r="DO80" s="303"/>
      <c r="DP80" s="303"/>
      <c r="DQ80" s="303"/>
      <c r="DR80" s="303"/>
      <c r="DS80" s="303"/>
      <c r="DT80" s="303"/>
      <c r="DU80" s="303"/>
      <c r="DV80" s="303"/>
      <c r="DW80" s="303"/>
      <c r="DX80" s="303"/>
      <c r="DY80" s="303"/>
      <c r="DZ80" s="303"/>
      <c r="EA80" s="303"/>
      <c r="EB80" s="303"/>
      <c r="EC80" s="303"/>
      <c r="ED80" s="303"/>
      <c r="EE80" s="303"/>
      <c r="EF80" s="303"/>
      <c r="EG80" s="303"/>
      <c r="EH80" s="303"/>
      <c r="EI80" s="303"/>
      <c r="EJ80" s="303"/>
      <c r="EK80" s="303"/>
      <c r="EL80" s="303"/>
      <c r="EM80" s="303"/>
      <c r="EN80" s="303"/>
      <c r="EO80" s="303"/>
      <c r="EP80" s="303"/>
      <c r="EQ80" s="303"/>
      <c r="ER80" s="303"/>
      <c r="ES80" s="303"/>
      <c r="ET80" s="303"/>
      <c r="EU80" s="303"/>
      <c r="EV80" s="303"/>
      <c r="EW80" s="303"/>
      <c r="EX80" s="303"/>
      <c r="EY80" s="303"/>
      <c r="EZ80" s="303"/>
      <c r="FA80" s="303"/>
      <c r="FB80" s="303"/>
      <c r="FC80" s="303"/>
      <c r="FD80" s="303"/>
      <c r="FE80" s="303"/>
      <c r="FF80" s="303"/>
      <c r="FG80" s="303"/>
      <c r="FH80" s="303"/>
      <c r="FI80" s="303"/>
      <c r="FJ80" s="303"/>
      <c r="FK80" s="303"/>
      <c r="FL80" s="303"/>
      <c r="FM80" s="303"/>
      <c r="FN80" s="303"/>
      <c r="FO80" s="303"/>
      <c r="FP80" s="303"/>
      <c r="FQ80" s="303"/>
      <c r="FR80" s="303"/>
      <c r="FS80" s="303"/>
      <c r="FT80" s="303"/>
      <c r="FU80" s="303"/>
      <c r="FV80" s="303"/>
      <c r="FW80" s="303"/>
      <c r="FX80" s="303"/>
      <c r="FY80" s="303"/>
      <c r="FZ80" s="303"/>
      <c r="GA80" s="303"/>
      <c r="GB80" s="303"/>
      <c r="GC80" s="303"/>
      <c r="GD80" s="303"/>
      <c r="GE80" s="303"/>
      <c r="GF80" s="303"/>
      <c r="GG80" s="303"/>
      <c r="GH80" s="303"/>
      <c r="GI80" s="303"/>
      <c r="GJ80" s="303"/>
      <c r="GK80" s="303"/>
      <c r="GL80" s="303"/>
      <c r="GM80" s="303"/>
      <c r="GN80" s="303"/>
      <c r="GO80" s="303"/>
      <c r="GP80" s="303"/>
      <c r="GQ80" s="303"/>
      <c r="GR80" s="303"/>
      <c r="GS80" s="303"/>
      <c r="GT80" s="303"/>
      <c r="GU80" s="303"/>
      <c r="GV80" s="303"/>
      <c r="GW80" s="303"/>
      <c r="GX80" s="303"/>
      <c r="GY80" s="303"/>
      <c r="GZ80" s="303"/>
      <c r="HA80" s="303"/>
      <c r="HB80" s="303"/>
      <c r="HC80" s="303"/>
      <c r="HD80" s="303"/>
      <c r="HE80" s="303"/>
      <c r="HF80" s="303"/>
      <c r="HG80" s="303"/>
      <c r="HH80" s="303"/>
      <c r="HI80" s="303"/>
      <c r="HJ80" s="303"/>
      <c r="HK80" s="303"/>
      <c r="HL80" s="303"/>
      <c r="HM80" s="303"/>
      <c r="HN80" s="303"/>
      <c r="HO80" s="303"/>
      <c r="HP80" s="303"/>
      <c r="HQ80" s="303"/>
      <c r="HR80" s="303"/>
      <c r="HS80" s="303"/>
      <c r="HT80" s="303"/>
      <c r="HU80" s="303"/>
      <c r="HV80" s="303"/>
      <c r="HW80" s="303"/>
      <c r="HX80" s="303"/>
      <c r="HY80" s="303"/>
      <c r="HZ80" s="303"/>
      <c r="IA80" s="303"/>
      <c r="IB80" s="303"/>
      <c r="IC80" s="303"/>
      <c r="ID80" s="303"/>
      <c r="IE80" s="303"/>
      <c r="IF80" s="303"/>
      <c r="IG80" s="303"/>
      <c r="IH80" s="303"/>
      <c r="II80" s="303"/>
      <c r="IJ80" s="303"/>
      <c r="IK80" s="303"/>
      <c r="IL80" s="303"/>
      <c r="IM80" s="303"/>
      <c r="IN80" s="303"/>
      <c r="IO80" s="303"/>
      <c r="IP80" s="303"/>
      <c r="IQ80" s="303"/>
      <c r="IR80" s="303"/>
    </row>
    <row r="81" spans="1:252" s="301" customFormat="1" ht="37.5" hidden="1" customHeight="1" x14ac:dyDescent="0.4">
      <c r="A81" s="465">
        <v>34</v>
      </c>
      <c r="B81" s="715" t="s">
        <v>152</v>
      </c>
      <c r="C81" s="466">
        <f>C104</f>
        <v>271</v>
      </c>
      <c r="D81" s="466">
        <f t="shared" ref="D81:N81" si="36">D104</f>
        <v>8500</v>
      </c>
      <c r="E81" s="466">
        <f t="shared" si="36"/>
        <v>0</v>
      </c>
      <c r="F81" s="466">
        <f t="shared" si="36"/>
        <v>0</v>
      </c>
      <c r="G81" s="466">
        <f t="shared" si="36"/>
        <v>384</v>
      </c>
      <c r="H81" s="466">
        <f t="shared" si="36"/>
        <v>48750</v>
      </c>
      <c r="I81" s="466">
        <f t="shared" si="36"/>
        <v>1</v>
      </c>
      <c r="J81" s="466">
        <f t="shared" si="36"/>
        <v>750</v>
      </c>
      <c r="K81" s="466">
        <f t="shared" si="36"/>
        <v>0</v>
      </c>
      <c r="L81" s="466">
        <f t="shared" si="36"/>
        <v>0</v>
      </c>
      <c r="M81" s="466">
        <f t="shared" si="36"/>
        <v>0</v>
      </c>
      <c r="N81" s="466">
        <f t="shared" si="36"/>
        <v>0</v>
      </c>
      <c r="O81" s="466">
        <f>O104</f>
        <v>92</v>
      </c>
      <c r="P81" s="466">
        <f>P104</f>
        <v>148500</v>
      </c>
      <c r="Q81" s="466">
        <f t="shared" ref="Q81:V81" si="37">Q104</f>
        <v>5</v>
      </c>
      <c r="R81" s="466">
        <f>R104</f>
        <v>16400</v>
      </c>
      <c r="S81" s="466">
        <f t="shared" si="37"/>
        <v>50</v>
      </c>
      <c r="T81" s="466">
        <f t="shared" si="37"/>
        <v>90000</v>
      </c>
      <c r="U81" s="466">
        <f t="shared" si="37"/>
        <v>37</v>
      </c>
      <c r="V81" s="466">
        <f t="shared" si="37"/>
        <v>30054</v>
      </c>
      <c r="W81" s="944"/>
      <c r="X81" s="944"/>
      <c r="Y81" s="944"/>
      <c r="Z81" s="944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3"/>
      <c r="BZ81" s="303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3"/>
      <c r="DC81" s="303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  <c r="DN81" s="303"/>
      <c r="DO81" s="303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3"/>
      <c r="EA81" s="303"/>
      <c r="EB81" s="303"/>
      <c r="EC81" s="303"/>
      <c r="ED81" s="303"/>
      <c r="EE81" s="303"/>
      <c r="EF81" s="303"/>
      <c r="EG81" s="303"/>
      <c r="EH81" s="303"/>
      <c r="EI81" s="303"/>
      <c r="EJ81" s="303"/>
      <c r="EK81" s="303"/>
      <c r="EL81" s="303"/>
      <c r="EM81" s="303"/>
      <c r="EN81" s="303"/>
      <c r="EO81" s="303"/>
      <c r="EP81" s="303"/>
      <c r="EQ81" s="303"/>
      <c r="ER81" s="303"/>
      <c r="ES81" s="303"/>
      <c r="ET81" s="303"/>
      <c r="EU81" s="303"/>
      <c r="EV81" s="303"/>
      <c r="EW81" s="303"/>
      <c r="EX81" s="303"/>
      <c r="EY81" s="303"/>
      <c r="EZ81" s="303"/>
      <c r="FA81" s="303"/>
      <c r="FB81" s="303"/>
      <c r="FC81" s="303"/>
      <c r="FD81" s="303"/>
      <c r="FE81" s="303"/>
      <c r="FF81" s="303"/>
      <c r="FG81" s="303"/>
      <c r="FH81" s="303"/>
      <c r="FI81" s="303"/>
      <c r="FJ81" s="303"/>
      <c r="FK81" s="303"/>
      <c r="FL81" s="303"/>
      <c r="FM81" s="303"/>
      <c r="FN81" s="303"/>
      <c r="FO81" s="303"/>
      <c r="FP81" s="303"/>
      <c r="FQ81" s="303"/>
      <c r="FR81" s="303"/>
      <c r="FS81" s="303"/>
      <c r="FT81" s="303"/>
      <c r="FU81" s="303"/>
      <c r="FV81" s="303"/>
      <c r="FW81" s="303"/>
      <c r="FX81" s="303"/>
      <c r="FY81" s="303"/>
      <c r="FZ81" s="303"/>
      <c r="GA81" s="303"/>
      <c r="GB81" s="303"/>
      <c r="GC81" s="303"/>
      <c r="GD81" s="303"/>
      <c r="GE81" s="303"/>
      <c r="GF81" s="303"/>
      <c r="GG81" s="303"/>
      <c r="GH81" s="303"/>
      <c r="GI81" s="303"/>
      <c r="GJ81" s="303"/>
      <c r="GK81" s="303"/>
      <c r="GL81" s="303"/>
      <c r="GM81" s="303"/>
      <c r="GN81" s="303"/>
      <c r="GO81" s="303"/>
      <c r="GP81" s="303"/>
      <c r="GQ81" s="303"/>
      <c r="GR81" s="303"/>
      <c r="GS81" s="303"/>
      <c r="GT81" s="303"/>
      <c r="GU81" s="303"/>
      <c r="GV81" s="303"/>
      <c r="GW81" s="303"/>
      <c r="GX81" s="303"/>
      <c r="GY81" s="303"/>
      <c r="GZ81" s="303"/>
      <c r="HA81" s="303"/>
      <c r="HB81" s="303"/>
      <c r="HC81" s="303"/>
      <c r="HD81" s="303"/>
      <c r="HE81" s="303"/>
      <c r="HF81" s="303"/>
      <c r="HG81" s="303"/>
      <c r="HH81" s="303"/>
      <c r="HI81" s="303"/>
      <c r="HJ81" s="303"/>
      <c r="HK81" s="303"/>
      <c r="HL81" s="303"/>
      <c r="HM81" s="303"/>
      <c r="HN81" s="303"/>
      <c r="HO81" s="303"/>
      <c r="HP81" s="303"/>
      <c r="HQ81" s="303"/>
      <c r="HR81" s="303"/>
      <c r="HS81" s="303"/>
      <c r="HT81" s="303"/>
      <c r="HU81" s="303"/>
      <c r="HV81" s="303"/>
      <c r="HW81" s="303"/>
      <c r="HX81" s="303"/>
      <c r="HY81" s="303"/>
      <c r="HZ81" s="303"/>
      <c r="IA81" s="303"/>
      <c r="IB81" s="303"/>
      <c r="IC81" s="303"/>
      <c r="ID81" s="303"/>
      <c r="IE81" s="303"/>
      <c r="IF81" s="303"/>
      <c r="IG81" s="303"/>
      <c r="IH81" s="303"/>
      <c r="II81" s="303"/>
      <c r="IJ81" s="303"/>
      <c r="IK81" s="303"/>
      <c r="IL81" s="303"/>
      <c r="IM81" s="303"/>
      <c r="IN81" s="303"/>
      <c r="IO81" s="303"/>
      <c r="IP81" s="303"/>
      <c r="IQ81" s="303"/>
      <c r="IR81" s="303"/>
    </row>
    <row r="82" spans="1:252" s="301" customFormat="1" ht="30.75" hidden="1" customHeight="1" x14ac:dyDescent="0.45">
      <c r="A82" s="465">
        <v>35</v>
      </c>
      <c r="B82" s="715" t="s">
        <v>153</v>
      </c>
      <c r="C82" s="466">
        <v>17</v>
      </c>
      <c r="D82" s="466">
        <v>500</v>
      </c>
      <c r="E82" s="466">
        <v>0</v>
      </c>
      <c r="F82" s="467">
        <v>0</v>
      </c>
      <c r="G82" s="468">
        <v>24</v>
      </c>
      <c r="H82" s="468">
        <v>13400</v>
      </c>
      <c r="I82" s="466">
        <v>0</v>
      </c>
      <c r="J82" s="466">
        <v>0</v>
      </c>
      <c r="K82" s="468">
        <v>0</v>
      </c>
      <c r="L82" s="468">
        <v>0</v>
      </c>
      <c r="M82" s="466">
        <v>0</v>
      </c>
      <c r="N82" s="466">
        <v>0</v>
      </c>
      <c r="O82" s="741">
        <v>35</v>
      </c>
      <c r="P82" s="741">
        <v>84400</v>
      </c>
      <c r="Q82" s="469">
        <v>0</v>
      </c>
      <c r="R82" s="469">
        <v>0</v>
      </c>
      <c r="S82" s="470">
        <v>29</v>
      </c>
      <c r="T82" s="468">
        <v>54000</v>
      </c>
      <c r="U82" s="469">
        <v>0</v>
      </c>
      <c r="V82" s="469">
        <v>0</v>
      </c>
      <c r="W82" s="944"/>
      <c r="X82" s="944"/>
      <c r="Y82" s="944"/>
      <c r="Z82" s="944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303"/>
      <c r="BM82" s="303"/>
      <c r="BN82" s="303"/>
      <c r="BO82" s="303"/>
      <c r="BP82" s="303"/>
      <c r="BQ82" s="303"/>
      <c r="BR82" s="303"/>
      <c r="BS82" s="303"/>
      <c r="BT82" s="303"/>
      <c r="BU82" s="303"/>
      <c r="BV82" s="303"/>
      <c r="BW82" s="303"/>
      <c r="BX82" s="303"/>
      <c r="BY82" s="303"/>
      <c r="BZ82" s="303"/>
      <c r="CA82" s="303"/>
      <c r="CB82" s="303"/>
      <c r="CC82" s="303"/>
      <c r="CD82" s="303"/>
      <c r="CE82" s="303"/>
      <c r="CF82" s="303"/>
      <c r="CG82" s="303"/>
      <c r="CH82" s="303"/>
      <c r="CI82" s="303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03"/>
      <c r="CU82" s="303"/>
      <c r="CV82" s="303"/>
      <c r="CW82" s="303"/>
      <c r="CX82" s="303"/>
      <c r="CY82" s="303"/>
      <c r="CZ82" s="303"/>
      <c r="DA82" s="303"/>
      <c r="DB82" s="303"/>
      <c r="DC82" s="303"/>
      <c r="DD82" s="303"/>
      <c r="DE82" s="303"/>
      <c r="DF82" s="303"/>
      <c r="DG82" s="303"/>
      <c r="DH82" s="303"/>
      <c r="DI82" s="303"/>
      <c r="DJ82" s="303"/>
      <c r="DK82" s="303"/>
      <c r="DL82" s="303"/>
      <c r="DM82" s="303"/>
      <c r="DN82" s="303"/>
      <c r="DO82" s="303"/>
      <c r="DP82" s="303"/>
      <c r="DQ82" s="303"/>
      <c r="DR82" s="303"/>
      <c r="DS82" s="303"/>
      <c r="DT82" s="303"/>
      <c r="DU82" s="303"/>
      <c r="DV82" s="303"/>
      <c r="DW82" s="303"/>
      <c r="DX82" s="303"/>
      <c r="DY82" s="303"/>
      <c r="DZ82" s="303"/>
      <c r="EA82" s="303"/>
      <c r="EB82" s="303"/>
      <c r="EC82" s="303"/>
      <c r="ED82" s="303"/>
      <c r="EE82" s="303"/>
      <c r="EF82" s="303"/>
      <c r="EG82" s="303"/>
      <c r="EH82" s="303"/>
      <c r="EI82" s="303"/>
      <c r="EJ82" s="303"/>
      <c r="EK82" s="303"/>
      <c r="EL82" s="303"/>
      <c r="EM82" s="303"/>
      <c r="EN82" s="303"/>
      <c r="EO82" s="303"/>
      <c r="EP82" s="303"/>
      <c r="EQ82" s="303"/>
      <c r="ER82" s="303"/>
      <c r="ES82" s="303"/>
      <c r="ET82" s="303"/>
      <c r="EU82" s="303"/>
      <c r="EV82" s="303"/>
      <c r="EW82" s="303"/>
      <c r="EX82" s="303"/>
      <c r="EY82" s="303"/>
      <c r="EZ82" s="303"/>
      <c r="FA82" s="303"/>
      <c r="FB82" s="303"/>
      <c r="FC82" s="303"/>
      <c r="FD82" s="303"/>
      <c r="FE82" s="303"/>
      <c r="FF82" s="303"/>
      <c r="FG82" s="303"/>
      <c r="FH82" s="303"/>
      <c r="FI82" s="303"/>
      <c r="FJ82" s="303"/>
      <c r="FK82" s="303"/>
      <c r="FL82" s="303"/>
      <c r="FM82" s="303"/>
      <c r="FN82" s="303"/>
      <c r="FO82" s="303"/>
      <c r="FP82" s="303"/>
      <c r="FQ82" s="303"/>
      <c r="FR82" s="303"/>
      <c r="FS82" s="303"/>
      <c r="FT82" s="303"/>
      <c r="FU82" s="303"/>
      <c r="FV82" s="303"/>
      <c r="FW82" s="303"/>
      <c r="FX82" s="303"/>
      <c r="FY82" s="303"/>
      <c r="FZ82" s="303"/>
      <c r="GA82" s="303"/>
      <c r="GB82" s="303"/>
      <c r="GC82" s="303"/>
      <c r="GD82" s="303"/>
      <c r="GE82" s="303"/>
      <c r="GF82" s="303"/>
      <c r="GG82" s="303"/>
      <c r="GH82" s="303"/>
      <c r="GI82" s="303"/>
      <c r="GJ82" s="303"/>
      <c r="GK82" s="303"/>
      <c r="GL82" s="303"/>
      <c r="GM82" s="303"/>
      <c r="GN82" s="303"/>
      <c r="GO82" s="303"/>
      <c r="GP82" s="303"/>
      <c r="GQ82" s="303"/>
      <c r="GR82" s="303"/>
      <c r="GS82" s="303"/>
      <c r="GT82" s="303"/>
      <c r="GU82" s="303"/>
      <c r="GV82" s="303"/>
      <c r="GW82" s="303"/>
      <c r="GX82" s="303"/>
      <c r="GY82" s="303"/>
      <c r="GZ82" s="303"/>
      <c r="HA82" s="303"/>
      <c r="HB82" s="303"/>
      <c r="HC82" s="303"/>
      <c r="HD82" s="303"/>
      <c r="HE82" s="303"/>
      <c r="HF82" s="303"/>
      <c r="HG82" s="303"/>
      <c r="HH82" s="303"/>
      <c r="HI82" s="303"/>
      <c r="HJ82" s="303"/>
      <c r="HK82" s="303"/>
      <c r="HL82" s="303"/>
      <c r="HM82" s="303"/>
      <c r="HN82" s="303"/>
      <c r="HO82" s="303"/>
      <c r="HP82" s="303"/>
      <c r="HQ82" s="303"/>
      <c r="HR82" s="303"/>
      <c r="HS82" s="303"/>
      <c r="HT82" s="303"/>
      <c r="HU82" s="303"/>
      <c r="HV82" s="303"/>
      <c r="HW82" s="303"/>
      <c r="HX82" s="303"/>
      <c r="HY82" s="303"/>
      <c r="HZ82" s="303"/>
      <c r="IA82" s="303"/>
      <c r="IB82" s="303"/>
      <c r="IC82" s="303"/>
      <c r="ID82" s="303"/>
      <c r="IE82" s="303"/>
      <c r="IF82" s="303"/>
      <c r="IG82" s="303"/>
      <c r="IH82" s="303"/>
      <c r="II82" s="303"/>
      <c r="IJ82" s="303"/>
      <c r="IK82" s="303"/>
      <c r="IL82" s="303"/>
      <c r="IM82" s="303"/>
      <c r="IN82" s="303"/>
      <c r="IO82" s="303"/>
      <c r="IP82" s="303"/>
      <c r="IQ82" s="303"/>
      <c r="IR82" s="303"/>
    </row>
    <row r="83" spans="1:252" s="301" customFormat="1" ht="30.75" hidden="1" customHeight="1" x14ac:dyDescent="0.45">
      <c r="A83" s="465">
        <v>36</v>
      </c>
      <c r="B83" s="715" t="s">
        <v>276</v>
      </c>
      <c r="C83" s="466">
        <v>65</v>
      </c>
      <c r="D83" s="466">
        <v>2100</v>
      </c>
      <c r="E83" s="466">
        <v>0</v>
      </c>
      <c r="F83" s="467">
        <v>0</v>
      </c>
      <c r="G83" s="468">
        <v>89</v>
      </c>
      <c r="H83" s="468">
        <v>7100</v>
      </c>
      <c r="I83" s="466">
        <v>0</v>
      </c>
      <c r="J83" s="466">
        <v>0</v>
      </c>
      <c r="K83" s="468">
        <v>0</v>
      </c>
      <c r="L83" s="468"/>
      <c r="M83" s="466">
        <v>0</v>
      </c>
      <c r="N83" s="466">
        <v>0</v>
      </c>
      <c r="O83" s="741">
        <v>12</v>
      </c>
      <c r="P83" s="741">
        <v>28500</v>
      </c>
      <c r="Q83" s="469">
        <v>0</v>
      </c>
      <c r="R83" s="469">
        <v>0</v>
      </c>
      <c r="S83" s="470">
        <v>6</v>
      </c>
      <c r="T83" s="468">
        <v>11000</v>
      </c>
      <c r="U83" s="469">
        <v>0</v>
      </c>
      <c r="V83" s="469">
        <v>0</v>
      </c>
      <c r="W83" s="944"/>
      <c r="X83" s="944"/>
      <c r="Y83" s="944"/>
      <c r="Z83" s="944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303"/>
      <c r="CC83" s="303"/>
      <c r="CD83" s="303"/>
      <c r="CE83" s="303"/>
      <c r="CF83" s="303"/>
      <c r="CG83" s="303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03"/>
      <c r="DD83" s="303"/>
      <c r="DE83" s="303"/>
      <c r="DF83" s="303"/>
      <c r="DG83" s="303"/>
      <c r="DH83" s="303"/>
      <c r="DI83" s="303"/>
      <c r="DJ83" s="303"/>
      <c r="DK83" s="303"/>
      <c r="DL83" s="303"/>
      <c r="DM83" s="303"/>
      <c r="DN83" s="303"/>
      <c r="DO83" s="303"/>
      <c r="DP83" s="303"/>
      <c r="DQ83" s="303"/>
      <c r="DR83" s="303"/>
      <c r="DS83" s="303"/>
      <c r="DT83" s="303"/>
      <c r="DU83" s="303"/>
      <c r="DV83" s="303"/>
      <c r="DW83" s="303"/>
      <c r="DX83" s="303"/>
      <c r="DY83" s="303"/>
      <c r="DZ83" s="303"/>
      <c r="EA83" s="303"/>
      <c r="EB83" s="303"/>
      <c r="EC83" s="303"/>
      <c r="ED83" s="303"/>
      <c r="EE83" s="303"/>
      <c r="EF83" s="303"/>
      <c r="EG83" s="303"/>
      <c r="EH83" s="303"/>
      <c r="EI83" s="303"/>
      <c r="EJ83" s="303"/>
      <c r="EK83" s="303"/>
      <c r="EL83" s="303"/>
      <c r="EM83" s="303"/>
      <c r="EN83" s="303"/>
      <c r="EO83" s="303"/>
      <c r="EP83" s="303"/>
      <c r="EQ83" s="303"/>
      <c r="ER83" s="303"/>
      <c r="ES83" s="303"/>
      <c r="ET83" s="303"/>
      <c r="EU83" s="303"/>
      <c r="EV83" s="303"/>
      <c r="EW83" s="303"/>
      <c r="EX83" s="303"/>
      <c r="EY83" s="303"/>
      <c r="EZ83" s="303"/>
      <c r="FA83" s="303"/>
      <c r="FB83" s="303"/>
      <c r="FC83" s="303"/>
      <c r="FD83" s="303"/>
      <c r="FE83" s="303"/>
      <c r="FF83" s="303"/>
      <c r="FG83" s="303"/>
      <c r="FH83" s="303"/>
      <c r="FI83" s="303"/>
      <c r="FJ83" s="303"/>
      <c r="FK83" s="303"/>
      <c r="FL83" s="303"/>
      <c r="FM83" s="303"/>
      <c r="FN83" s="303"/>
      <c r="FO83" s="303"/>
      <c r="FP83" s="303"/>
      <c r="FQ83" s="303"/>
      <c r="FR83" s="303"/>
      <c r="FS83" s="303"/>
      <c r="FT83" s="303"/>
      <c r="FU83" s="303"/>
      <c r="FV83" s="303"/>
      <c r="FW83" s="303"/>
      <c r="FX83" s="303"/>
      <c r="FY83" s="303"/>
      <c r="FZ83" s="303"/>
      <c r="GA83" s="303"/>
      <c r="GB83" s="303"/>
      <c r="GC83" s="303"/>
      <c r="GD83" s="303"/>
      <c r="GE83" s="303"/>
      <c r="GF83" s="303"/>
      <c r="GG83" s="303"/>
      <c r="GH83" s="303"/>
      <c r="GI83" s="303"/>
      <c r="GJ83" s="303"/>
      <c r="GK83" s="303"/>
      <c r="GL83" s="303"/>
      <c r="GM83" s="303"/>
      <c r="GN83" s="303"/>
      <c r="GO83" s="303"/>
      <c r="GP83" s="303"/>
      <c r="GQ83" s="303"/>
      <c r="GR83" s="303"/>
      <c r="GS83" s="303"/>
      <c r="GT83" s="303"/>
      <c r="GU83" s="303"/>
      <c r="GV83" s="303"/>
      <c r="GW83" s="303"/>
      <c r="GX83" s="303"/>
      <c r="GY83" s="303"/>
      <c r="GZ83" s="303"/>
      <c r="HA83" s="303"/>
      <c r="HB83" s="303"/>
      <c r="HC83" s="303"/>
      <c r="HD83" s="303"/>
      <c r="HE83" s="303"/>
      <c r="HF83" s="303"/>
      <c r="HG83" s="303"/>
      <c r="HH83" s="303"/>
      <c r="HI83" s="303"/>
      <c r="HJ83" s="303"/>
      <c r="HK83" s="303"/>
      <c r="HL83" s="303"/>
      <c r="HM83" s="303"/>
      <c r="HN83" s="303"/>
      <c r="HO83" s="303"/>
      <c r="HP83" s="303"/>
      <c r="HQ83" s="303"/>
      <c r="HR83" s="303"/>
      <c r="HS83" s="303"/>
      <c r="HT83" s="303"/>
      <c r="HU83" s="303"/>
      <c r="HV83" s="303"/>
      <c r="HW83" s="303"/>
      <c r="HX83" s="303"/>
      <c r="HY83" s="303"/>
      <c r="HZ83" s="303"/>
      <c r="IA83" s="303"/>
      <c r="IB83" s="303"/>
      <c r="IC83" s="303"/>
      <c r="ID83" s="303"/>
      <c r="IE83" s="303"/>
      <c r="IF83" s="303"/>
      <c r="IG83" s="303"/>
      <c r="IH83" s="303"/>
      <c r="II83" s="303"/>
      <c r="IJ83" s="303"/>
      <c r="IK83" s="303"/>
      <c r="IL83" s="303"/>
      <c r="IM83" s="303"/>
      <c r="IN83" s="303"/>
      <c r="IO83" s="303"/>
      <c r="IP83" s="303"/>
      <c r="IQ83" s="303"/>
      <c r="IR83" s="303"/>
    </row>
    <row r="84" spans="1:252" s="301" customFormat="1" ht="36.75" hidden="1" customHeight="1" x14ac:dyDescent="0.45">
      <c r="A84" s="465">
        <v>37</v>
      </c>
      <c r="B84" s="751" t="s">
        <v>264</v>
      </c>
      <c r="C84" s="466">
        <v>17</v>
      </c>
      <c r="D84" s="466">
        <v>600</v>
      </c>
      <c r="E84" s="466">
        <v>0</v>
      </c>
      <c r="F84" s="467">
        <v>0</v>
      </c>
      <c r="G84" s="468">
        <v>22</v>
      </c>
      <c r="H84" s="468">
        <v>2700</v>
      </c>
      <c r="I84" s="466">
        <v>0</v>
      </c>
      <c r="J84" s="466">
        <v>0</v>
      </c>
      <c r="K84" s="468">
        <v>0</v>
      </c>
      <c r="L84" s="468">
        <v>0</v>
      </c>
      <c r="M84" s="466">
        <v>0</v>
      </c>
      <c r="N84" s="466">
        <v>0</v>
      </c>
      <c r="O84" s="741">
        <v>12</v>
      </c>
      <c r="P84" s="741">
        <v>28500</v>
      </c>
      <c r="Q84" s="469">
        <v>0</v>
      </c>
      <c r="R84" s="469">
        <v>0</v>
      </c>
      <c r="S84" s="470">
        <v>6</v>
      </c>
      <c r="T84" s="468">
        <v>11000</v>
      </c>
      <c r="U84" s="469">
        <v>0</v>
      </c>
      <c r="V84" s="469">
        <v>0</v>
      </c>
      <c r="W84" s="944"/>
      <c r="X84" s="944"/>
      <c r="Y84" s="944"/>
      <c r="Z84" s="944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303"/>
      <c r="BM84" s="303"/>
      <c r="BN84" s="303"/>
      <c r="BO84" s="303"/>
      <c r="BP84" s="303"/>
      <c r="BQ84" s="303"/>
      <c r="BR84" s="303"/>
      <c r="BS84" s="303"/>
      <c r="BT84" s="303"/>
      <c r="BU84" s="303"/>
      <c r="BV84" s="303"/>
      <c r="BW84" s="303"/>
      <c r="BX84" s="303"/>
      <c r="BY84" s="303"/>
      <c r="BZ84" s="303"/>
      <c r="CA84" s="303"/>
      <c r="CB84" s="303"/>
      <c r="CC84" s="303"/>
      <c r="CD84" s="303"/>
      <c r="CE84" s="303"/>
      <c r="CF84" s="303"/>
      <c r="CG84" s="303"/>
      <c r="CH84" s="303"/>
      <c r="CI84" s="303"/>
      <c r="CJ84" s="303"/>
      <c r="CK84" s="303"/>
      <c r="CL84" s="303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3"/>
      <c r="DA84" s="303"/>
      <c r="DB84" s="303"/>
      <c r="DC84" s="303"/>
      <c r="DD84" s="303"/>
      <c r="DE84" s="303"/>
      <c r="DF84" s="303"/>
      <c r="DG84" s="303"/>
      <c r="DH84" s="303"/>
      <c r="DI84" s="303"/>
      <c r="DJ84" s="303"/>
      <c r="DK84" s="303"/>
      <c r="DL84" s="303"/>
      <c r="DM84" s="303"/>
      <c r="DN84" s="303"/>
      <c r="DO84" s="303"/>
      <c r="DP84" s="303"/>
      <c r="DQ84" s="303"/>
      <c r="DR84" s="303"/>
      <c r="DS84" s="303"/>
      <c r="DT84" s="303"/>
      <c r="DU84" s="303"/>
      <c r="DV84" s="303"/>
      <c r="DW84" s="303"/>
      <c r="DX84" s="303"/>
      <c r="DY84" s="303"/>
      <c r="DZ84" s="303"/>
      <c r="EA84" s="303"/>
      <c r="EB84" s="303"/>
      <c r="EC84" s="303"/>
      <c r="ED84" s="303"/>
      <c r="EE84" s="303"/>
      <c r="EF84" s="303"/>
      <c r="EG84" s="303"/>
      <c r="EH84" s="303"/>
      <c r="EI84" s="303"/>
      <c r="EJ84" s="303"/>
      <c r="EK84" s="303"/>
      <c r="EL84" s="303"/>
      <c r="EM84" s="303"/>
      <c r="EN84" s="303"/>
      <c r="EO84" s="303"/>
      <c r="EP84" s="303"/>
      <c r="EQ84" s="303"/>
      <c r="ER84" s="303"/>
      <c r="ES84" s="303"/>
      <c r="ET84" s="303"/>
      <c r="EU84" s="303"/>
      <c r="EV84" s="303"/>
      <c r="EW84" s="303"/>
      <c r="EX84" s="303"/>
      <c r="EY84" s="303"/>
      <c r="EZ84" s="303"/>
      <c r="FA84" s="303"/>
      <c r="FB84" s="303"/>
      <c r="FC84" s="303"/>
      <c r="FD84" s="303"/>
      <c r="FE84" s="303"/>
      <c r="FF84" s="303"/>
      <c r="FG84" s="303"/>
      <c r="FH84" s="303"/>
      <c r="FI84" s="303"/>
      <c r="FJ84" s="303"/>
      <c r="FK84" s="303"/>
      <c r="FL84" s="303"/>
      <c r="FM84" s="303"/>
      <c r="FN84" s="303"/>
      <c r="FO84" s="303"/>
      <c r="FP84" s="303"/>
      <c r="FQ84" s="303"/>
      <c r="FR84" s="303"/>
      <c r="FS84" s="303"/>
      <c r="FT84" s="303"/>
      <c r="FU84" s="303"/>
      <c r="FV84" s="303"/>
      <c r="FW84" s="303"/>
      <c r="FX84" s="303"/>
      <c r="FY84" s="303"/>
      <c r="FZ84" s="303"/>
      <c r="GA84" s="303"/>
      <c r="GB84" s="303"/>
      <c r="GC84" s="303"/>
      <c r="GD84" s="303"/>
      <c r="GE84" s="303"/>
      <c r="GF84" s="303"/>
      <c r="GG84" s="303"/>
      <c r="GH84" s="303"/>
      <c r="GI84" s="303"/>
      <c r="GJ84" s="303"/>
      <c r="GK84" s="303"/>
      <c r="GL84" s="303"/>
      <c r="GM84" s="303"/>
      <c r="GN84" s="303"/>
      <c r="GO84" s="303"/>
      <c r="GP84" s="303"/>
      <c r="GQ84" s="303"/>
      <c r="GR84" s="303"/>
      <c r="GS84" s="303"/>
      <c r="GT84" s="303"/>
      <c r="GU84" s="303"/>
      <c r="GV84" s="303"/>
      <c r="GW84" s="303"/>
      <c r="GX84" s="303"/>
      <c r="GY84" s="303"/>
      <c r="GZ84" s="303"/>
      <c r="HA84" s="303"/>
      <c r="HB84" s="303"/>
      <c r="HC84" s="303"/>
      <c r="HD84" s="303"/>
      <c r="HE84" s="303"/>
      <c r="HF84" s="303"/>
      <c r="HG84" s="303"/>
      <c r="HH84" s="303"/>
      <c r="HI84" s="303"/>
      <c r="HJ84" s="303"/>
      <c r="HK84" s="303"/>
      <c r="HL84" s="303"/>
      <c r="HM84" s="303"/>
      <c r="HN84" s="303"/>
      <c r="HO84" s="303"/>
      <c r="HP84" s="303"/>
      <c r="HQ84" s="303"/>
      <c r="HR84" s="303"/>
      <c r="HS84" s="303"/>
      <c r="HT84" s="303"/>
      <c r="HU84" s="303"/>
      <c r="HV84" s="303"/>
      <c r="HW84" s="303"/>
      <c r="HX84" s="303"/>
      <c r="HY84" s="303"/>
      <c r="HZ84" s="303"/>
      <c r="IA84" s="303"/>
      <c r="IB84" s="303"/>
      <c r="IC84" s="303"/>
      <c r="ID84" s="303"/>
      <c r="IE84" s="303"/>
      <c r="IF84" s="303"/>
      <c r="IG84" s="303"/>
      <c r="IH84" s="303"/>
      <c r="II84" s="303"/>
      <c r="IJ84" s="303"/>
      <c r="IK84" s="303"/>
      <c r="IL84" s="303"/>
      <c r="IM84" s="303"/>
      <c r="IN84" s="303"/>
      <c r="IO84" s="303"/>
      <c r="IP84" s="303"/>
      <c r="IQ84" s="303"/>
      <c r="IR84" s="303"/>
    </row>
    <row r="85" spans="1:252" s="301" customFormat="1" ht="36.75" hidden="1" customHeight="1" x14ac:dyDescent="0.45">
      <c r="A85" s="465">
        <v>38</v>
      </c>
      <c r="B85" s="743" t="s">
        <v>254</v>
      </c>
      <c r="C85" s="466">
        <f>17+83</f>
        <v>100</v>
      </c>
      <c r="D85" s="466">
        <f>2500+600</f>
        <v>3100</v>
      </c>
      <c r="E85" s="466">
        <v>0</v>
      </c>
      <c r="F85" s="467">
        <v>0</v>
      </c>
      <c r="G85" s="468">
        <f>25+105</f>
        <v>130</v>
      </c>
      <c r="H85" s="468">
        <f>12200+9200</f>
        <v>21400</v>
      </c>
      <c r="I85" s="466">
        <v>0</v>
      </c>
      <c r="J85" s="466">
        <v>0</v>
      </c>
      <c r="K85" s="468">
        <v>0</v>
      </c>
      <c r="L85" s="468">
        <v>0</v>
      </c>
      <c r="M85" s="466">
        <v>0</v>
      </c>
      <c r="N85" s="466">
        <v>0</v>
      </c>
      <c r="O85" s="741">
        <f>28+12</f>
        <v>40</v>
      </c>
      <c r="P85" s="741">
        <f>56000+8500</f>
        <v>64500</v>
      </c>
      <c r="Q85" s="469">
        <v>0</v>
      </c>
      <c r="R85" s="469">
        <v>0</v>
      </c>
      <c r="S85" s="470">
        <f>29+2</f>
        <v>31</v>
      </c>
      <c r="T85" s="468">
        <f>15000+2000</f>
        <v>17000</v>
      </c>
      <c r="U85" s="469">
        <v>0</v>
      </c>
      <c r="V85" s="469">
        <v>0</v>
      </c>
      <c r="W85" s="944"/>
      <c r="X85" s="944"/>
      <c r="Y85" s="944"/>
      <c r="Z85" s="944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303"/>
      <c r="BX85" s="303"/>
      <c r="BY85" s="303"/>
      <c r="BZ85" s="303"/>
      <c r="CA85" s="303"/>
      <c r="CB85" s="303"/>
      <c r="CC85" s="303"/>
      <c r="CD85" s="303"/>
      <c r="CE85" s="303"/>
      <c r="CF85" s="303"/>
      <c r="CG85" s="303"/>
      <c r="CH85" s="303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03"/>
      <c r="DD85" s="303"/>
      <c r="DE85" s="303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  <c r="DQ85" s="303"/>
      <c r="DR85" s="303"/>
      <c r="DS85" s="303"/>
      <c r="DT85" s="303"/>
      <c r="DU85" s="303"/>
      <c r="DV85" s="303"/>
      <c r="DW85" s="303"/>
      <c r="DX85" s="303"/>
      <c r="DY85" s="303"/>
      <c r="DZ85" s="303"/>
      <c r="EA85" s="303"/>
      <c r="EB85" s="303"/>
      <c r="EC85" s="303"/>
      <c r="ED85" s="303"/>
      <c r="EE85" s="303"/>
      <c r="EF85" s="303"/>
      <c r="EG85" s="303"/>
      <c r="EH85" s="303"/>
      <c r="EI85" s="303"/>
      <c r="EJ85" s="303"/>
      <c r="EK85" s="303"/>
      <c r="EL85" s="303"/>
      <c r="EM85" s="303"/>
      <c r="EN85" s="303"/>
      <c r="EO85" s="303"/>
      <c r="EP85" s="303"/>
      <c r="EQ85" s="303"/>
      <c r="ER85" s="303"/>
      <c r="ES85" s="303"/>
      <c r="ET85" s="303"/>
      <c r="EU85" s="303"/>
      <c r="EV85" s="303"/>
      <c r="EW85" s="303"/>
      <c r="EX85" s="303"/>
      <c r="EY85" s="303"/>
      <c r="EZ85" s="303"/>
      <c r="FA85" s="303"/>
      <c r="FB85" s="303"/>
      <c r="FC85" s="303"/>
      <c r="FD85" s="303"/>
      <c r="FE85" s="303"/>
      <c r="FF85" s="303"/>
      <c r="FG85" s="303"/>
      <c r="FH85" s="303"/>
      <c r="FI85" s="303"/>
      <c r="FJ85" s="303"/>
      <c r="FK85" s="303"/>
      <c r="FL85" s="303"/>
      <c r="FM85" s="303"/>
      <c r="FN85" s="303"/>
      <c r="FO85" s="303"/>
      <c r="FP85" s="303"/>
      <c r="FQ85" s="303"/>
      <c r="FR85" s="303"/>
      <c r="FS85" s="303"/>
      <c r="FT85" s="303"/>
      <c r="FU85" s="303"/>
      <c r="FV85" s="303"/>
      <c r="FW85" s="303"/>
      <c r="FX85" s="303"/>
      <c r="FY85" s="303"/>
      <c r="FZ85" s="303"/>
      <c r="GA85" s="303"/>
      <c r="GB85" s="303"/>
      <c r="GC85" s="303"/>
      <c r="GD85" s="303"/>
      <c r="GE85" s="303"/>
      <c r="GF85" s="303"/>
      <c r="GG85" s="303"/>
      <c r="GH85" s="303"/>
      <c r="GI85" s="303"/>
      <c r="GJ85" s="303"/>
      <c r="GK85" s="303"/>
      <c r="GL85" s="303"/>
      <c r="GM85" s="303"/>
      <c r="GN85" s="303"/>
      <c r="GO85" s="303"/>
      <c r="GP85" s="303"/>
      <c r="GQ85" s="303"/>
      <c r="GR85" s="303"/>
      <c r="GS85" s="303"/>
      <c r="GT85" s="303"/>
      <c r="GU85" s="303"/>
      <c r="GV85" s="303"/>
      <c r="GW85" s="303"/>
      <c r="GX85" s="303"/>
      <c r="GY85" s="303"/>
      <c r="GZ85" s="303"/>
      <c r="HA85" s="303"/>
      <c r="HB85" s="303"/>
      <c r="HC85" s="303"/>
      <c r="HD85" s="303"/>
      <c r="HE85" s="303"/>
      <c r="HF85" s="303"/>
      <c r="HG85" s="303"/>
      <c r="HH85" s="303"/>
      <c r="HI85" s="303"/>
      <c r="HJ85" s="303"/>
      <c r="HK85" s="303"/>
      <c r="HL85" s="303"/>
      <c r="HM85" s="303"/>
      <c r="HN85" s="303"/>
      <c r="HO85" s="303"/>
      <c r="HP85" s="303"/>
      <c r="HQ85" s="303"/>
      <c r="HR85" s="303"/>
      <c r="HS85" s="303"/>
      <c r="HT85" s="303"/>
      <c r="HU85" s="303"/>
      <c r="HV85" s="303"/>
      <c r="HW85" s="303"/>
      <c r="HX85" s="303"/>
      <c r="HY85" s="303"/>
      <c r="HZ85" s="303"/>
      <c r="IA85" s="303"/>
      <c r="IB85" s="303"/>
      <c r="IC85" s="303"/>
      <c r="ID85" s="303"/>
      <c r="IE85" s="303"/>
      <c r="IF85" s="303"/>
      <c r="IG85" s="303"/>
      <c r="IH85" s="303"/>
      <c r="II85" s="303"/>
      <c r="IJ85" s="303"/>
      <c r="IK85" s="303"/>
      <c r="IL85" s="303"/>
      <c r="IM85" s="303"/>
      <c r="IN85" s="303"/>
      <c r="IO85" s="303"/>
      <c r="IP85" s="303"/>
      <c r="IQ85" s="303"/>
      <c r="IR85" s="303"/>
    </row>
    <row r="86" spans="1:252" s="301" customFormat="1" ht="33" hidden="1" customHeight="1" x14ac:dyDescent="0.45">
      <c r="A86" s="465">
        <v>39</v>
      </c>
      <c r="B86" s="715" t="s">
        <v>154</v>
      </c>
      <c r="C86" s="466">
        <v>17</v>
      </c>
      <c r="D86" s="466">
        <v>500</v>
      </c>
      <c r="E86" s="466">
        <v>0</v>
      </c>
      <c r="F86" s="467">
        <v>0</v>
      </c>
      <c r="G86" s="468">
        <v>22</v>
      </c>
      <c r="H86" s="468">
        <v>2600</v>
      </c>
      <c r="I86" s="466">
        <v>0</v>
      </c>
      <c r="J86" s="466">
        <v>0</v>
      </c>
      <c r="K86" s="468">
        <v>0</v>
      </c>
      <c r="L86" s="468">
        <v>0</v>
      </c>
      <c r="M86" s="466">
        <v>0</v>
      </c>
      <c r="N86" s="466">
        <v>0</v>
      </c>
      <c r="O86" s="741">
        <v>12</v>
      </c>
      <c r="P86" s="741">
        <v>28500</v>
      </c>
      <c r="Q86" s="469">
        <v>2</v>
      </c>
      <c r="R86" s="469">
        <v>3300</v>
      </c>
      <c r="S86" s="470">
        <v>6</v>
      </c>
      <c r="T86" s="468">
        <v>11000</v>
      </c>
      <c r="U86" s="469">
        <v>32</v>
      </c>
      <c r="V86" s="469">
        <v>30960</v>
      </c>
      <c r="W86" s="944"/>
      <c r="X86" s="944"/>
      <c r="Y86" s="944"/>
      <c r="Z86" s="944"/>
    </row>
    <row r="87" spans="1:252" s="301" customFormat="1" ht="41.25" hidden="1" customHeight="1" x14ac:dyDescent="0.45">
      <c r="A87" s="465">
        <v>40</v>
      </c>
      <c r="B87" s="743" t="s">
        <v>194</v>
      </c>
      <c r="C87" s="466">
        <v>17</v>
      </c>
      <c r="D87" s="466">
        <v>500</v>
      </c>
      <c r="E87" s="466">
        <v>0</v>
      </c>
      <c r="F87" s="467">
        <v>0</v>
      </c>
      <c r="G87" s="468">
        <v>22</v>
      </c>
      <c r="H87" s="468">
        <v>2600</v>
      </c>
      <c r="I87" s="466">
        <v>0</v>
      </c>
      <c r="J87" s="466">
        <v>0</v>
      </c>
      <c r="K87" s="468">
        <v>0</v>
      </c>
      <c r="L87" s="468">
        <v>0</v>
      </c>
      <c r="M87" s="466">
        <v>0</v>
      </c>
      <c r="N87" s="466">
        <v>0</v>
      </c>
      <c r="O87" s="741">
        <v>12</v>
      </c>
      <c r="P87" s="741">
        <v>28500</v>
      </c>
      <c r="Q87" s="469">
        <v>0</v>
      </c>
      <c r="R87" s="469">
        <v>0</v>
      </c>
      <c r="S87" s="470">
        <v>6</v>
      </c>
      <c r="T87" s="468">
        <v>11000</v>
      </c>
      <c r="U87" s="469">
        <v>3</v>
      </c>
      <c r="V87" s="469">
        <v>4500</v>
      </c>
      <c r="W87" s="944"/>
      <c r="X87" s="944"/>
      <c r="Y87" s="944"/>
      <c r="Z87" s="944"/>
    </row>
    <row r="88" spans="1:252" s="301" customFormat="1" ht="31.5" hidden="1" customHeight="1" x14ac:dyDescent="0.45">
      <c r="A88" s="465">
        <v>41</v>
      </c>
      <c r="B88" s="715" t="s">
        <v>161</v>
      </c>
      <c r="C88" s="466">
        <f>48+34+21+83+83</f>
        <v>269</v>
      </c>
      <c r="D88" s="466">
        <f>1500+900+700+2500+2500</f>
        <v>8100</v>
      </c>
      <c r="E88" s="466">
        <v>0</v>
      </c>
      <c r="F88" s="467">
        <v>0</v>
      </c>
      <c r="G88" s="468">
        <f>60+46+26+103+101</f>
        <v>336</v>
      </c>
      <c r="H88" s="468">
        <f>15900+4300+2800+9700+7600</f>
        <v>40300</v>
      </c>
      <c r="I88" s="466">
        <v>4</v>
      </c>
      <c r="J88" s="466">
        <v>4261</v>
      </c>
      <c r="K88" s="468">
        <v>0</v>
      </c>
      <c r="L88" s="468">
        <v>0</v>
      </c>
      <c r="M88" s="466">
        <v>0</v>
      </c>
      <c r="N88" s="466">
        <v>0</v>
      </c>
      <c r="O88" s="468">
        <f>32+12+34+12+12</f>
        <v>102</v>
      </c>
      <c r="P88" s="468">
        <f>79600+28500+84400+8800+8800</f>
        <v>210100</v>
      </c>
      <c r="Q88" s="469">
        <v>175</v>
      </c>
      <c r="R88" s="469">
        <v>329745</v>
      </c>
      <c r="S88" s="470">
        <f>30+6+12+6+6</f>
        <v>60</v>
      </c>
      <c r="T88" s="468">
        <f>56000+10500+22000+10500+11000</f>
        <v>110000</v>
      </c>
      <c r="U88" s="469">
        <v>62</v>
      </c>
      <c r="V88" s="469">
        <v>3871</v>
      </c>
      <c r="W88" s="944"/>
      <c r="X88" s="944"/>
      <c r="Y88" s="944"/>
      <c r="Z88" s="944"/>
    </row>
    <row r="89" spans="1:252" s="301" customFormat="1" ht="36.75" hidden="1" customHeight="1" x14ac:dyDescent="0.45">
      <c r="A89" s="465">
        <v>42</v>
      </c>
      <c r="B89" s="715" t="s">
        <v>160</v>
      </c>
      <c r="C89" s="466">
        <f>32+17</f>
        <v>49</v>
      </c>
      <c r="D89" s="466">
        <f>1100+500</f>
        <v>1600</v>
      </c>
      <c r="E89" s="466">
        <v>0</v>
      </c>
      <c r="F89" s="467">
        <v>0</v>
      </c>
      <c r="G89" s="468">
        <f>46+26</f>
        <v>72</v>
      </c>
      <c r="H89" s="468">
        <f>6200+14200</f>
        <v>20400</v>
      </c>
      <c r="I89" s="466">
        <v>24</v>
      </c>
      <c r="J89" s="466">
        <v>3645</v>
      </c>
      <c r="K89" s="468">
        <v>0</v>
      </c>
      <c r="L89" s="468">
        <v>0</v>
      </c>
      <c r="M89" s="466">
        <v>0</v>
      </c>
      <c r="N89" s="466">
        <v>0</v>
      </c>
      <c r="O89" s="468">
        <f>47+32</f>
        <v>79</v>
      </c>
      <c r="P89" s="468">
        <f>112400+84400</f>
        <v>196800</v>
      </c>
      <c r="Q89" s="469">
        <v>50</v>
      </c>
      <c r="R89" s="469">
        <v>616613</v>
      </c>
      <c r="S89" s="470">
        <f>12+30</f>
        <v>42</v>
      </c>
      <c r="T89" s="468">
        <f>22000+56000</f>
        <v>78000</v>
      </c>
      <c r="U89" s="469">
        <v>89</v>
      </c>
      <c r="V89" s="469">
        <v>109755</v>
      </c>
      <c r="W89" s="944"/>
      <c r="X89" s="944"/>
      <c r="Y89" s="944"/>
      <c r="Z89" s="944"/>
    </row>
    <row r="90" spans="1:252" s="301" customFormat="1" ht="40.5" hidden="1" customHeight="1" x14ac:dyDescent="0.45">
      <c r="A90" s="465">
        <v>43</v>
      </c>
      <c r="B90" s="715" t="s">
        <v>214</v>
      </c>
      <c r="C90" s="466">
        <f>17+17</f>
        <v>34</v>
      </c>
      <c r="D90" s="466">
        <f>600+500</f>
        <v>1100</v>
      </c>
      <c r="E90" s="466">
        <v>0</v>
      </c>
      <c r="F90" s="467">
        <v>0</v>
      </c>
      <c r="G90" s="468">
        <f>22+30</f>
        <v>52</v>
      </c>
      <c r="H90" s="468">
        <f>2700+3800</f>
        <v>6500</v>
      </c>
      <c r="I90" s="466">
        <v>2</v>
      </c>
      <c r="J90" s="466">
        <v>45</v>
      </c>
      <c r="K90" s="468">
        <v>0</v>
      </c>
      <c r="L90" s="468">
        <v>0</v>
      </c>
      <c r="M90" s="466">
        <v>0</v>
      </c>
      <c r="N90" s="466">
        <v>0</v>
      </c>
      <c r="O90" s="468">
        <f>12+12</f>
        <v>24</v>
      </c>
      <c r="P90" s="468">
        <f>28500+28500</f>
        <v>57000</v>
      </c>
      <c r="Q90" s="748">
        <v>22</v>
      </c>
      <c r="R90" s="748">
        <v>1165</v>
      </c>
      <c r="S90" s="470">
        <f>6+6</f>
        <v>12</v>
      </c>
      <c r="T90" s="468">
        <f>10500+10500</f>
        <v>21000</v>
      </c>
      <c r="U90" s="469">
        <v>0</v>
      </c>
      <c r="V90" s="469">
        <v>0</v>
      </c>
      <c r="W90" s="944"/>
      <c r="X90" s="944"/>
      <c r="Y90" s="944"/>
      <c r="Z90" s="944"/>
    </row>
    <row r="91" spans="1:252" s="301" customFormat="1" ht="31.5" hidden="1" customHeight="1" x14ac:dyDescent="0.4">
      <c r="A91" s="465">
        <v>44</v>
      </c>
      <c r="B91" s="715" t="s">
        <v>156</v>
      </c>
      <c r="C91" s="466">
        <v>34</v>
      </c>
      <c r="D91" s="466">
        <v>1000</v>
      </c>
      <c r="E91" s="466">
        <v>0</v>
      </c>
      <c r="F91" s="467">
        <v>0</v>
      </c>
      <c r="G91" s="466">
        <v>44</v>
      </c>
      <c r="H91" s="466">
        <v>5200</v>
      </c>
      <c r="I91" s="466">
        <v>0</v>
      </c>
      <c r="J91" s="466">
        <v>0</v>
      </c>
      <c r="K91" s="466">
        <v>0</v>
      </c>
      <c r="L91" s="466">
        <v>0</v>
      </c>
      <c r="M91" s="466">
        <v>0</v>
      </c>
      <c r="N91" s="466">
        <v>0</v>
      </c>
      <c r="O91" s="466">
        <v>24</v>
      </c>
      <c r="P91" s="466">
        <f>28500+28500</f>
        <v>57000</v>
      </c>
      <c r="Q91" s="469">
        <v>6</v>
      </c>
      <c r="R91" s="469">
        <v>11300</v>
      </c>
      <c r="S91" s="469">
        <v>12</v>
      </c>
      <c r="T91" s="466">
        <v>21000</v>
      </c>
      <c r="U91" s="469">
        <v>0</v>
      </c>
      <c r="V91" s="469">
        <v>0</v>
      </c>
      <c r="W91" s="944"/>
      <c r="X91" s="944"/>
      <c r="Y91" s="944"/>
      <c r="Z91" s="944"/>
    </row>
    <row r="92" spans="1:252" s="301" customFormat="1" ht="34.5" hidden="1" customHeight="1" x14ac:dyDescent="0.45">
      <c r="A92" s="465">
        <v>45</v>
      </c>
      <c r="B92" s="715" t="s">
        <v>177</v>
      </c>
      <c r="C92" s="466">
        <v>17</v>
      </c>
      <c r="D92" s="466">
        <v>500</v>
      </c>
      <c r="E92" s="466">
        <v>0</v>
      </c>
      <c r="F92" s="467">
        <v>0</v>
      </c>
      <c r="G92" s="468">
        <v>22</v>
      </c>
      <c r="H92" s="468">
        <v>2600</v>
      </c>
      <c r="I92" s="466">
        <v>0</v>
      </c>
      <c r="J92" s="466">
        <v>0</v>
      </c>
      <c r="K92" s="468">
        <v>0</v>
      </c>
      <c r="L92" s="468">
        <v>0</v>
      </c>
      <c r="M92" s="466">
        <v>0</v>
      </c>
      <c r="N92" s="466">
        <v>0</v>
      </c>
      <c r="O92" s="741">
        <v>12</v>
      </c>
      <c r="P92" s="741">
        <v>28500</v>
      </c>
      <c r="Q92" s="748">
        <v>2</v>
      </c>
      <c r="R92" s="748">
        <v>2800</v>
      </c>
      <c r="S92" s="470">
        <v>6</v>
      </c>
      <c r="T92" s="468">
        <v>10500</v>
      </c>
      <c r="U92" s="469">
        <v>0</v>
      </c>
      <c r="V92" s="469">
        <v>0</v>
      </c>
      <c r="W92" s="944"/>
      <c r="X92" s="944"/>
      <c r="Y92" s="944"/>
      <c r="Z92" s="944"/>
    </row>
    <row r="93" spans="1:252" s="301" customFormat="1" ht="42.75" hidden="1" customHeight="1" x14ac:dyDescent="0.45">
      <c r="A93" s="465">
        <v>46</v>
      </c>
      <c r="B93" s="715" t="s">
        <v>352</v>
      </c>
      <c r="C93" s="468">
        <v>17</v>
      </c>
      <c r="D93" s="468">
        <v>500</v>
      </c>
      <c r="E93" s="468">
        <v>0</v>
      </c>
      <c r="F93" s="468">
        <v>0</v>
      </c>
      <c r="G93" s="468">
        <v>22</v>
      </c>
      <c r="H93" s="468">
        <v>2600</v>
      </c>
      <c r="I93" s="468">
        <v>0</v>
      </c>
      <c r="J93" s="468">
        <v>0</v>
      </c>
      <c r="K93" s="468">
        <v>0</v>
      </c>
      <c r="L93" s="468">
        <v>0</v>
      </c>
      <c r="M93" s="468">
        <v>0</v>
      </c>
      <c r="N93" s="468">
        <v>0</v>
      </c>
      <c r="O93" s="741">
        <v>12</v>
      </c>
      <c r="P93" s="741">
        <v>28500</v>
      </c>
      <c r="Q93" s="468">
        <v>2</v>
      </c>
      <c r="R93" s="468">
        <v>24000</v>
      </c>
      <c r="S93" s="468">
        <v>6</v>
      </c>
      <c r="T93" s="468">
        <v>10500</v>
      </c>
      <c r="U93" s="468">
        <v>0</v>
      </c>
      <c r="V93" s="468">
        <v>0</v>
      </c>
      <c r="W93" s="944"/>
      <c r="X93" s="944"/>
      <c r="Y93" s="944"/>
      <c r="Z93" s="944"/>
    </row>
    <row r="94" spans="1:252" s="301" customFormat="1" ht="42.75" hidden="1" customHeight="1" x14ac:dyDescent="0.45">
      <c r="A94" s="465">
        <v>47</v>
      </c>
      <c r="B94" s="715" t="s">
        <v>311</v>
      </c>
      <c r="C94" s="468">
        <v>17</v>
      </c>
      <c r="D94" s="468">
        <v>500</v>
      </c>
      <c r="E94" s="468">
        <v>0</v>
      </c>
      <c r="F94" s="468">
        <v>0</v>
      </c>
      <c r="G94" s="468">
        <v>22</v>
      </c>
      <c r="H94" s="468">
        <v>2600</v>
      </c>
      <c r="I94" s="468">
        <v>175</v>
      </c>
      <c r="J94" s="468">
        <v>11385</v>
      </c>
      <c r="K94" s="468">
        <v>0</v>
      </c>
      <c r="L94" s="468">
        <v>0</v>
      </c>
      <c r="M94" s="468">
        <v>0</v>
      </c>
      <c r="N94" s="468">
        <v>0</v>
      </c>
      <c r="O94" s="468">
        <v>12</v>
      </c>
      <c r="P94" s="468">
        <v>28500</v>
      </c>
      <c r="Q94" s="468">
        <v>538</v>
      </c>
      <c r="R94" s="468">
        <v>34765</v>
      </c>
      <c r="S94" s="468">
        <v>6</v>
      </c>
      <c r="T94" s="468">
        <v>10500</v>
      </c>
      <c r="U94" s="468">
        <v>0</v>
      </c>
      <c r="V94" s="468">
        <v>0</v>
      </c>
      <c r="W94" s="944"/>
      <c r="X94" s="944"/>
      <c r="Y94" s="944"/>
      <c r="Z94" s="944"/>
    </row>
    <row r="95" spans="1:252" s="298" customFormat="1" ht="23.4" hidden="1" x14ac:dyDescent="0.45">
      <c r="A95" s="465">
        <v>48</v>
      </c>
      <c r="B95" s="715" t="s">
        <v>175</v>
      </c>
      <c r="C95" s="466">
        <v>17</v>
      </c>
      <c r="D95" s="466">
        <v>500</v>
      </c>
      <c r="E95" s="466">
        <v>0</v>
      </c>
      <c r="F95" s="467">
        <v>0</v>
      </c>
      <c r="G95" s="468">
        <v>22</v>
      </c>
      <c r="H95" s="468">
        <v>2600</v>
      </c>
      <c r="I95" s="466">
        <v>0</v>
      </c>
      <c r="J95" s="466">
        <v>0</v>
      </c>
      <c r="K95" s="468">
        <v>0</v>
      </c>
      <c r="L95" s="468">
        <v>0</v>
      </c>
      <c r="M95" s="466">
        <v>0</v>
      </c>
      <c r="N95" s="466">
        <v>0</v>
      </c>
      <c r="O95" s="741">
        <v>12</v>
      </c>
      <c r="P95" s="741">
        <v>28500</v>
      </c>
      <c r="Q95" s="469">
        <v>0</v>
      </c>
      <c r="R95" s="469">
        <v>0</v>
      </c>
      <c r="S95" s="470">
        <v>6</v>
      </c>
      <c r="T95" s="468">
        <v>10500</v>
      </c>
      <c r="U95" s="469">
        <v>0</v>
      </c>
      <c r="V95" s="469">
        <v>0</v>
      </c>
      <c r="W95" s="944"/>
      <c r="X95" s="944"/>
      <c r="Y95" s="944"/>
      <c r="Z95" s="944"/>
    </row>
    <row r="96" spans="1:252" s="298" customFormat="1" ht="22.8" hidden="1" x14ac:dyDescent="0.4">
      <c r="A96" s="790" t="s">
        <v>391</v>
      </c>
      <c r="B96" s="791"/>
      <c r="C96" s="466">
        <f t="shared" ref="C96:V96" si="38">SUM(C82:C95)</f>
        <v>687</v>
      </c>
      <c r="D96" s="466">
        <f t="shared" si="38"/>
        <v>21100</v>
      </c>
      <c r="E96" s="466">
        <f t="shared" si="38"/>
        <v>0</v>
      </c>
      <c r="F96" s="466">
        <f t="shared" si="38"/>
        <v>0</v>
      </c>
      <c r="G96" s="466">
        <f t="shared" si="38"/>
        <v>901</v>
      </c>
      <c r="H96" s="466">
        <f t="shared" si="38"/>
        <v>132600</v>
      </c>
      <c r="I96" s="466">
        <f t="shared" si="38"/>
        <v>205</v>
      </c>
      <c r="J96" s="466">
        <f t="shared" si="38"/>
        <v>19336</v>
      </c>
      <c r="K96" s="466">
        <f t="shared" si="38"/>
        <v>0</v>
      </c>
      <c r="L96" s="466">
        <f t="shared" si="38"/>
        <v>0</v>
      </c>
      <c r="M96" s="466">
        <f t="shared" si="38"/>
        <v>0</v>
      </c>
      <c r="N96" s="466">
        <f t="shared" si="38"/>
        <v>0</v>
      </c>
      <c r="O96" s="466">
        <f t="shared" si="38"/>
        <v>400</v>
      </c>
      <c r="P96" s="466">
        <f t="shared" si="38"/>
        <v>897800</v>
      </c>
      <c r="Q96" s="466">
        <f t="shared" si="38"/>
        <v>797</v>
      </c>
      <c r="R96" s="466">
        <f t="shared" si="38"/>
        <v>1023688</v>
      </c>
      <c r="S96" s="466">
        <f t="shared" si="38"/>
        <v>234</v>
      </c>
      <c r="T96" s="466">
        <f t="shared" si="38"/>
        <v>387000</v>
      </c>
      <c r="U96" s="466">
        <f t="shared" si="38"/>
        <v>186</v>
      </c>
      <c r="V96" s="466">
        <f t="shared" si="38"/>
        <v>149086</v>
      </c>
      <c r="W96" s="944"/>
      <c r="X96" s="944"/>
      <c r="Y96" s="944"/>
      <c r="Z96" s="944"/>
    </row>
    <row r="97" spans="1:26" s="298" customFormat="1" ht="23.4" hidden="1" thickBot="1" x14ac:dyDescent="0.45">
      <c r="A97" s="795" t="s">
        <v>157</v>
      </c>
      <c r="B97" s="758"/>
      <c r="C97" s="466">
        <f t="shared" ref="C97:V97" si="39">C80+C81+C96</f>
        <v>2402</v>
      </c>
      <c r="D97" s="466">
        <f t="shared" si="39"/>
        <v>73400</v>
      </c>
      <c r="E97" s="466">
        <f t="shared" si="39"/>
        <v>14</v>
      </c>
      <c r="F97" s="466">
        <f t="shared" si="39"/>
        <v>472</v>
      </c>
      <c r="G97" s="466">
        <f t="shared" si="39"/>
        <v>3443</v>
      </c>
      <c r="H97" s="466">
        <f t="shared" si="39"/>
        <v>418050</v>
      </c>
      <c r="I97" s="466">
        <f t="shared" si="39"/>
        <v>288</v>
      </c>
      <c r="J97" s="466">
        <f t="shared" si="39"/>
        <v>35100</v>
      </c>
      <c r="K97" s="466">
        <f t="shared" si="39"/>
        <v>0</v>
      </c>
      <c r="L97" s="466">
        <f t="shared" si="39"/>
        <v>0</v>
      </c>
      <c r="M97" s="466">
        <f t="shared" si="39"/>
        <v>0</v>
      </c>
      <c r="N97" s="466">
        <f t="shared" si="39"/>
        <v>0</v>
      </c>
      <c r="O97" s="466">
        <f t="shared" si="39"/>
        <v>994</v>
      </c>
      <c r="P97" s="466">
        <f t="shared" si="39"/>
        <v>2045300</v>
      </c>
      <c r="Q97" s="466">
        <f t="shared" si="39"/>
        <v>848</v>
      </c>
      <c r="R97" s="466">
        <f t="shared" si="39"/>
        <v>1089550</v>
      </c>
      <c r="S97" s="466">
        <f t="shared" si="39"/>
        <v>591</v>
      </c>
      <c r="T97" s="466">
        <f t="shared" si="39"/>
        <v>999500</v>
      </c>
      <c r="U97" s="466">
        <f t="shared" si="39"/>
        <v>270</v>
      </c>
      <c r="V97" s="466">
        <f t="shared" si="39"/>
        <v>233085</v>
      </c>
      <c r="W97" s="944"/>
      <c r="X97" s="944"/>
      <c r="Y97" s="944"/>
      <c r="Z97" s="944"/>
    </row>
    <row r="98" spans="1:26" s="625" customFormat="1" ht="22.8" hidden="1" x14ac:dyDescent="0.4">
      <c r="A98" s="626"/>
      <c r="B98" s="627"/>
      <c r="C98" s="622"/>
      <c r="D98" s="622"/>
      <c r="E98" s="622"/>
      <c r="F98" s="623"/>
      <c r="G98" s="622"/>
      <c r="H98" s="622"/>
      <c r="I98" s="622"/>
      <c r="J98" s="622"/>
      <c r="K98" s="622"/>
      <c r="L98" s="622"/>
      <c r="M98" s="622"/>
      <c r="N98" s="622"/>
      <c r="O98" s="622"/>
      <c r="P98" s="622"/>
      <c r="Q98" s="624"/>
      <c r="R98" s="624"/>
      <c r="S98" s="628"/>
      <c r="T98" s="629"/>
      <c r="U98" s="624"/>
      <c r="V98" s="624"/>
      <c r="W98" s="944"/>
      <c r="X98" s="944"/>
      <c r="Y98" s="944"/>
      <c r="Z98" s="944"/>
    </row>
    <row r="99" spans="1:26" s="301" customFormat="1" ht="22.8" hidden="1" x14ac:dyDescent="0.4">
      <c r="A99" s="753">
        <v>1</v>
      </c>
      <c r="B99" s="754" t="s">
        <v>201</v>
      </c>
      <c r="C99" s="466">
        <v>34</v>
      </c>
      <c r="D99" s="466">
        <v>900</v>
      </c>
      <c r="E99" s="466">
        <v>0</v>
      </c>
      <c r="F99" s="755">
        <v>0</v>
      </c>
      <c r="G99" s="466">
        <v>50</v>
      </c>
      <c r="H99" s="466">
        <v>5200</v>
      </c>
      <c r="I99" s="466">
        <v>0</v>
      </c>
      <c r="J99" s="466">
        <v>0</v>
      </c>
      <c r="K99" s="466">
        <v>0</v>
      </c>
      <c r="L99" s="466">
        <v>0</v>
      </c>
      <c r="M99" s="466">
        <v>0</v>
      </c>
      <c r="N99" s="466">
        <v>0</v>
      </c>
      <c r="O99" s="752">
        <v>24</v>
      </c>
      <c r="P99" s="752">
        <v>42500</v>
      </c>
      <c r="Q99" s="469">
        <v>0</v>
      </c>
      <c r="R99" s="469">
        <v>0</v>
      </c>
      <c r="S99" s="469">
        <v>6</v>
      </c>
      <c r="T99" s="466">
        <v>10500</v>
      </c>
      <c r="U99" s="469">
        <v>3</v>
      </c>
      <c r="V99" s="469">
        <v>4500</v>
      </c>
      <c r="W99" s="944"/>
      <c r="X99" s="944"/>
      <c r="Y99" s="944"/>
      <c r="Z99" s="944"/>
    </row>
    <row r="100" spans="1:26" s="301" customFormat="1" ht="22.8" hidden="1" x14ac:dyDescent="0.4">
      <c r="A100" s="750">
        <v>2</v>
      </c>
      <c r="B100" s="751" t="s">
        <v>277</v>
      </c>
      <c r="C100" s="466">
        <v>48</v>
      </c>
      <c r="D100" s="466">
        <v>1600</v>
      </c>
      <c r="E100" s="466">
        <v>0</v>
      </c>
      <c r="F100" s="466">
        <v>0</v>
      </c>
      <c r="G100" s="466">
        <v>69</v>
      </c>
      <c r="H100" s="466">
        <v>17000</v>
      </c>
      <c r="I100" s="466">
        <v>0</v>
      </c>
      <c r="J100" s="466">
        <v>0</v>
      </c>
      <c r="K100" s="466">
        <v>0</v>
      </c>
      <c r="L100" s="466">
        <v>0</v>
      </c>
      <c r="M100" s="466">
        <v>0</v>
      </c>
      <c r="N100" s="466">
        <v>0</v>
      </c>
      <c r="O100" s="466">
        <v>32</v>
      </c>
      <c r="P100" s="466">
        <v>79600</v>
      </c>
      <c r="Q100" s="466">
        <v>2</v>
      </c>
      <c r="R100" s="466">
        <v>15900</v>
      </c>
      <c r="S100" s="466">
        <v>30</v>
      </c>
      <c r="T100" s="466">
        <v>56000</v>
      </c>
      <c r="U100" s="466">
        <v>31</v>
      </c>
      <c r="V100" s="466">
        <v>20400</v>
      </c>
      <c r="W100" s="944"/>
      <c r="X100" s="944"/>
      <c r="Y100" s="944"/>
      <c r="Z100" s="944"/>
    </row>
    <row r="101" spans="1:26" s="301" customFormat="1" ht="22.8" hidden="1" x14ac:dyDescent="0.4">
      <c r="A101" s="750">
        <v>3</v>
      </c>
      <c r="B101" s="751" t="s">
        <v>282</v>
      </c>
      <c r="C101" s="466">
        <v>65</v>
      </c>
      <c r="D101" s="466">
        <v>2000</v>
      </c>
      <c r="E101" s="466">
        <v>0</v>
      </c>
      <c r="F101" s="467">
        <v>0</v>
      </c>
      <c r="G101" s="466">
        <v>91</v>
      </c>
      <c r="H101" s="466">
        <v>11100</v>
      </c>
      <c r="I101" s="466">
        <v>0</v>
      </c>
      <c r="J101" s="466">
        <v>0</v>
      </c>
      <c r="K101" s="466">
        <v>0</v>
      </c>
      <c r="L101" s="466">
        <v>0</v>
      </c>
      <c r="M101" s="466">
        <v>0</v>
      </c>
      <c r="N101" s="466">
        <v>0</v>
      </c>
      <c r="O101" s="752">
        <v>12</v>
      </c>
      <c r="P101" s="752">
        <v>8800</v>
      </c>
      <c r="Q101" s="469">
        <v>3</v>
      </c>
      <c r="R101" s="469">
        <v>500</v>
      </c>
      <c r="S101" s="469">
        <v>6</v>
      </c>
      <c r="T101" s="466">
        <v>10500</v>
      </c>
      <c r="U101" s="469">
        <v>0</v>
      </c>
      <c r="V101" s="469">
        <v>0</v>
      </c>
      <c r="W101" s="944"/>
      <c r="X101" s="944"/>
      <c r="Y101" s="944"/>
      <c r="Z101" s="944"/>
    </row>
    <row r="102" spans="1:26" s="301" customFormat="1" ht="22.8" hidden="1" x14ac:dyDescent="0.4">
      <c r="A102" s="750">
        <v>4</v>
      </c>
      <c r="B102" s="754" t="s">
        <v>283</v>
      </c>
      <c r="C102" s="466">
        <v>65</v>
      </c>
      <c r="D102" s="466">
        <v>2000</v>
      </c>
      <c r="E102" s="466">
        <v>0</v>
      </c>
      <c r="F102" s="467">
        <v>0</v>
      </c>
      <c r="G102" s="466">
        <v>84</v>
      </c>
      <c r="H102" s="466">
        <v>7300</v>
      </c>
      <c r="I102" s="466">
        <v>1</v>
      </c>
      <c r="J102" s="466">
        <v>750</v>
      </c>
      <c r="K102" s="466">
        <v>0</v>
      </c>
      <c r="L102" s="466">
        <v>0</v>
      </c>
      <c r="M102" s="466">
        <v>0</v>
      </c>
      <c r="N102" s="466">
        <v>0</v>
      </c>
      <c r="O102" s="752">
        <v>12</v>
      </c>
      <c r="P102" s="752">
        <v>8800</v>
      </c>
      <c r="Q102" s="469">
        <v>0</v>
      </c>
      <c r="R102" s="469">
        <v>0</v>
      </c>
      <c r="S102" s="469">
        <v>6</v>
      </c>
      <c r="T102" s="466">
        <v>10500</v>
      </c>
      <c r="U102" s="469">
        <v>3</v>
      </c>
      <c r="V102" s="469">
        <v>5154</v>
      </c>
    </row>
    <row r="103" spans="1:26" s="301" customFormat="1" ht="22.8" hidden="1" x14ac:dyDescent="0.4">
      <c r="A103" s="750">
        <v>5</v>
      </c>
      <c r="B103" s="751" t="s">
        <v>279</v>
      </c>
      <c r="C103" s="466">
        <v>59</v>
      </c>
      <c r="D103" s="466">
        <v>2000</v>
      </c>
      <c r="E103" s="466">
        <v>0</v>
      </c>
      <c r="F103" s="467">
        <v>0</v>
      </c>
      <c r="G103" s="466">
        <v>90</v>
      </c>
      <c r="H103" s="466">
        <v>8150</v>
      </c>
      <c r="I103" s="466">
        <v>0</v>
      </c>
      <c r="J103" s="466">
        <v>0</v>
      </c>
      <c r="K103" s="466">
        <v>0</v>
      </c>
      <c r="L103" s="466">
        <v>0</v>
      </c>
      <c r="M103" s="466">
        <v>0</v>
      </c>
      <c r="N103" s="466">
        <v>0</v>
      </c>
      <c r="O103" s="752">
        <v>12</v>
      </c>
      <c r="P103" s="752">
        <v>8800</v>
      </c>
      <c r="Q103" s="469">
        <v>0</v>
      </c>
      <c r="R103" s="469">
        <v>0</v>
      </c>
      <c r="S103" s="469">
        <v>2</v>
      </c>
      <c r="T103" s="466">
        <v>2500</v>
      </c>
      <c r="U103" s="469">
        <v>0</v>
      </c>
      <c r="V103" s="469">
        <v>0</v>
      </c>
    </row>
    <row r="104" spans="1:26" s="301" customFormat="1" ht="22.8" hidden="1" x14ac:dyDescent="0.4">
      <c r="A104" s="756"/>
      <c r="B104" s="751" t="s">
        <v>152</v>
      </c>
      <c r="C104" s="466">
        <f>SUM(C99:C103)</f>
        <v>271</v>
      </c>
      <c r="D104" s="466">
        <f t="shared" ref="D104:V104" si="40">SUM(D99:D103)</f>
        <v>8500</v>
      </c>
      <c r="E104" s="466">
        <f t="shared" si="40"/>
        <v>0</v>
      </c>
      <c r="F104" s="466">
        <f t="shared" si="40"/>
        <v>0</v>
      </c>
      <c r="G104" s="466">
        <f t="shared" si="40"/>
        <v>384</v>
      </c>
      <c r="H104" s="466">
        <f t="shared" si="40"/>
        <v>48750</v>
      </c>
      <c r="I104" s="466">
        <f t="shared" si="40"/>
        <v>1</v>
      </c>
      <c r="J104" s="466">
        <f t="shared" si="40"/>
        <v>750</v>
      </c>
      <c r="K104" s="466">
        <f t="shared" si="40"/>
        <v>0</v>
      </c>
      <c r="L104" s="466">
        <f t="shared" si="40"/>
        <v>0</v>
      </c>
      <c r="M104" s="466">
        <f t="shared" si="40"/>
        <v>0</v>
      </c>
      <c r="N104" s="466">
        <f t="shared" si="40"/>
        <v>0</v>
      </c>
      <c r="O104" s="466">
        <f t="shared" si="40"/>
        <v>92</v>
      </c>
      <c r="P104" s="466">
        <f t="shared" si="40"/>
        <v>148500</v>
      </c>
      <c r="Q104" s="466">
        <f t="shared" si="40"/>
        <v>5</v>
      </c>
      <c r="R104" s="466">
        <f>SUM(R99:R103)</f>
        <v>16400</v>
      </c>
      <c r="S104" s="466">
        <f t="shared" si="40"/>
        <v>50</v>
      </c>
      <c r="T104" s="466">
        <f t="shared" si="40"/>
        <v>90000</v>
      </c>
      <c r="U104" s="466">
        <f t="shared" si="40"/>
        <v>37</v>
      </c>
      <c r="V104" s="466">
        <f t="shared" si="40"/>
        <v>30054</v>
      </c>
    </row>
    <row r="105" spans="1:26" hidden="1" x14ac:dyDescent="0.25">
      <c r="A105" s="226"/>
      <c r="B105" s="226"/>
      <c r="C105" s="394"/>
      <c r="D105" s="394"/>
      <c r="E105" s="394"/>
      <c r="F105" s="396"/>
      <c r="I105" s="394"/>
      <c r="W105" s="226"/>
      <c r="X105" s="226"/>
      <c r="Y105" s="226"/>
      <c r="Z105" s="226"/>
    </row>
    <row r="106" spans="1:26" hidden="1" x14ac:dyDescent="0.25">
      <c r="A106" s="226"/>
      <c r="B106" s="226"/>
      <c r="C106" s="394"/>
      <c r="D106" s="394"/>
      <c r="E106" s="394"/>
      <c r="F106" s="396"/>
      <c r="I106" s="394"/>
      <c r="W106" s="226"/>
      <c r="X106" s="226"/>
      <c r="Y106" s="226"/>
      <c r="Z106" s="226"/>
    </row>
    <row r="107" spans="1:26" hidden="1" x14ac:dyDescent="0.25">
      <c r="A107" s="226"/>
      <c r="B107" s="226"/>
      <c r="C107" s="394"/>
      <c r="D107" s="394"/>
      <c r="E107" s="394"/>
      <c r="F107" s="396"/>
      <c r="I107" s="394"/>
      <c r="W107" s="226"/>
      <c r="X107" s="226"/>
      <c r="Y107" s="226"/>
      <c r="Z107" s="226"/>
    </row>
  </sheetData>
  <mergeCells count="36">
    <mergeCell ref="C43:F43"/>
    <mergeCell ref="G43:J43"/>
    <mergeCell ref="A1:V1"/>
    <mergeCell ref="A2:V2"/>
    <mergeCell ref="A3:V3"/>
    <mergeCell ref="A4:V4"/>
    <mergeCell ref="A5:V5"/>
    <mergeCell ref="G6:J6"/>
    <mergeCell ref="C6:F6"/>
    <mergeCell ref="K6:N6"/>
    <mergeCell ref="O6:R6"/>
    <mergeCell ref="C7:D7"/>
    <mergeCell ref="E7:F7"/>
    <mergeCell ref="G7:H7"/>
    <mergeCell ref="I7:J7"/>
    <mergeCell ref="K7:L7"/>
    <mergeCell ref="W79:Z101"/>
    <mergeCell ref="S6:V6"/>
    <mergeCell ref="K43:N43"/>
    <mergeCell ref="O43:R43"/>
    <mergeCell ref="S43:V43"/>
    <mergeCell ref="M7:N7"/>
    <mergeCell ref="O7:P7"/>
    <mergeCell ref="Q7:R7"/>
    <mergeCell ref="S7:T7"/>
    <mergeCell ref="U7:V7"/>
    <mergeCell ref="M44:N44"/>
    <mergeCell ref="O44:P44"/>
    <mergeCell ref="Q44:R44"/>
    <mergeCell ref="S44:T44"/>
    <mergeCell ref="U44:V44"/>
    <mergeCell ref="C44:D44"/>
    <mergeCell ref="E44:F44"/>
    <mergeCell ref="G44:H44"/>
    <mergeCell ref="I44:J44"/>
    <mergeCell ref="K44:L44"/>
  </mergeCells>
  <phoneticPr fontId="0" type="noConversion"/>
  <printOptions horizontalCentered="1"/>
  <pageMargins left="1" right="1" top="1" bottom="1" header="0.5" footer="0.5"/>
  <pageSetup paperSize="9" scale="4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3"/>
  <sheetViews>
    <sheetView view="pageBreakPreview" zoomScale="60" zoomScaleNormal="66" workbookViewId="0">
      <selection activeCell="A3" sqref="A3:V3"/>
    </sheetView>
  </sheetViews>
  <sheetFormatPr defaultColWidth="8.81640625" defaultRowHeight="15" x14ac:dyDescent="0.25"/>
  <cols>
    <col min="1" max="1" width="7.81640625" style="1" customWidth="1"/>
    <col min="2" max="2" width="33.90625" style="1" customWidth="1"/>
    <col min="3" max="3" width="5.36328125" style="394" bestFit="1" customWidth="1"/>
    <col min="4" max="4" width="8.08984375" style="394" bestFit="1" customWidth="1"/>
    <col min="5" max="5" width="8" style="176" customWidth="1"/>
    <col min="6" max="6" width="6.7265625" style="176" bestFit="1" customWidth="1"/>
    <col min="7" max="7" width="6.7265625" style="395" bestFit="1" customWidth="1"/>
    <col min="8" max="8" width="9.453125" style="395" bestFit="1" customWidth="1"/>
    <col min="9" max="9" width="5.08984375" style="176" bestFit="1" customWidth="1"/>
    <col min="10" max="10" width="8.1796875" style="176" bestFit="1" customWidth="1"/>
    <col min="11" max="11" width="6.7265625" style="394" bestFit="1" customWidth="1"/>
    <col min="12" max="12" width="10.81640625" style="394" bestFit="1" customWidth="1"/>
    <col min="13" max="13" width="8.54296875" style="176" bestFit="1" customWidth="1"/>
    <col min="14" max="14" width="10.81640625" style="176" bestFit="1" customWidth="1"/>
    <col min="15" max="15" width="5.08984375" style="394" bestFit="1" customWidth="1"/>
    <col min="16" max="16" width="7.08984375" style="394" bestFit="1" customWidth="1"/>
    <col min="17" max="17" width="5.453125" style="176" bestFit="1" customWidth="1"/>
    <col min="18" max="18" width="8.6328125" style="176" bestFit="1" customWidth="1"/>
    <col min="19" max="19" width="6.7265625" style="395" bestFit="1" customWidth="1"/>
    <col min="20" max="20" width="10.81640625" style="395" bestFit="1" customWidth="1"/>
    <col min="21" max="21" width="6.7265625" style="176" bestFit="1" customWidth="1"/>
    <col min="22" max="22" width="10.81640625" style="176" bestFit="1" customWidth="1"/>
    <col min="23" max="23" width="7.6328125" style="1" customWidth="1"/>
    <col min="24" max="24" width="11.6328125" style="1" bestFit="1" customWidth="1"/>
    <col min="25" max="25" width="8.6328125" style="1" bestFit="1" customWidth="1"/>
    <col min="26" max="26" width="10.1796875" style="1" bestFit="1" customWidth="1"/>
    <col min="27" max="27" width="7.6328125" style="1" customWidth="1"/>
    <col min="28" max="28" width="8.6328125" style="1" bestFit="1" customWidth="1"/>
    <col min="29" max="43" width="7.6328125" style="1" customWidth="1"/>
    <col min="44" max="44" width="8.1796875" style="1" customWidth="1"/>
    <col min="45" max="46" width="7.6328125" style="1" customWidth="1"/>
    <col min="47" max="47" width="12.90625" style="1" bestFit="1" customWidth="1"/>
    <col min="48" max="51" width="7.6328125" style="1" customWidth="1"/>
    <col min="52" max="52" width="12.90625" style="1" bestFit="1" customWidth="1"/>
    <col min="53" max="16384" width="8.81640625" style="1"/>
  </cols>
  <sheetData>
    <row r="1" spans="1:252" ht="22.8" x14ac:dyDescent="0.25">
      <c r="A1" s="987" t="s">
        <v>394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9"/>
    </row>
    <row r="2" spans="1:252" ht="22.8" x14ac:dyDescent="0.4">
      <c r="A2" s="990" t="s">
        <v>89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20"/>
    </row>
    <row r="3" spans="1:252" ht="22.8" x14ac:dyDescent="0.4">
      <c r="A3" s="990" t="s">
        <v>359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20"/>
    </row>
    <row r="4" spans="1:252" ht="21" x14ac:dyDescent="0.4">
      <c r="A4" s="991" t="s">
        <v>90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3"/>
    </row>
    <row r="5" spans="1:252" ht="21" x14ac:dyDescent="0.4">
      <c r="A5" s="994" t="s">
        <v>21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6"/>
    </row>
    <row r="6" spans="1:252" s="263" customFormat="1" ht="22.8" x14ac:dyDescent="0.4">
      <c r="A6" s="493" t="s">
        <v>2</v>
      </c>
      <c r="B6" s="493" t="s">
        <v>17</v>
      </c>
      <c r="C6" s="979" t="s">
        <v>208</v>
      </c>
      <c r="D6" s="980"/>
      <c r="E6" s="980"/>
      <c r="F6" s="981"/>
      <c r="G6" s="979" t="s">
        <v>127</v>
      </c>
      <c r="H6" s="980"/>
      <c r="I6" s="980"/>
      <c r="J6" s="981"/>
      <c r="K6" s="979" t="s">
        <v>128</v>
      </c>
      <c r="L6" s="980"/>
      <c r="M6" s="980"/>
      <c r="N6" s="981"/>
      <c r="O6" s="979" t="s">
        <v>202</v>
      </c>
      <c r="P6" s="980"/>
      <c r="Q6" s="980"/>
      <c r="R6" s="981"/>
      <c r="S6" s="979" t="s">
        <v>204</v>
      </c>
      <c r="T6" s="980"/>
      <c r="U6" s="980"/>
      <c r="V6" s="981"/>
    </row>
    <row r="7" spans="1:252" s="263" customFormat="1" ht="22.8" x14ac:dyDescent="0.4">
      <c r="A7" s="493"/>
      <c r="B7" s="493"/>
      <c r="C7" s="983" t="s">
        <v>41</v>
      </c>
      <c r="D7" s="984"/>
      <c r="E7" s="979" t="s">
        <v>42</v>
      </c>
      <c r="F7" s="981"/>
      <c r="G7" s="985" t="s">
        <v>41</v>
      </c>
      <c r="H7" s="986"/>
      <c r="I7" s="979" t="s">
        <v>42</v>
      </c>
      <c r="J7" s="981"/>
      <c r="K7" s="983" t="s">
        <v>41</v>
      </c>
      <c r="L7" s="984"/>
      <c r="M7" s="979" t="s">
        <v>42</v>
      </c>
      <c r="N7" s="981"/>
      <c r="O7" s="983" t="s">
        <v>41</v>
      </c>
      <c r="P7" s="984"/>
      <c r="Q7" s="979" t="s">
        <v>43</v>
      </c>
      <c r="R7" s="981"/>
      <c r="S7" s="985" t="s">
        <v>41</v>
      </c>
      <c r="T7" s="986"/>
      <c r="U7" s="979" t="s">
        <v>42</v>
      </c>
      <c r="V7" s="981"/>
    </row>
    <row r="8" spans="1:252" s="494" customFormat="1" ht="22.8" x14ac:dyDescent="0.4">
      <c r="A8" s="495"/>
      <c r="B8" s="495"/>
      <c r="C8" s="265" t="s">
        <v>11</v>
      </c>
      <c r="D8" s="265" t="s">
        <v>8</v>
      </c>
      <c r="E8" s="264" t="s">
        <v>11</v>
      </c>
      <c r="F8" s="264" t="s">
        <v>8</v>
      </c>
      <c r="G8" s="266" t="s">
        <v>11</v>
      </c>
      <c r="H8" s="266" t="s">
        <v>8</v>
      </c>
      <c r="I8" s="264" t="s">
        <v>11</v>
      </c>
      <c r="J8" s="264" t="s">
        <v>8</v>
      </c>
      <c r="K8" s="265" t="s">
        <v>11</v>
      </c>
      <c r="L8" s="265" t="s">
        <v>8</v>
      </c>
      <c r="M8" s="264" t="s">
        <v>11</v>
      </c>
      <c r="N8" s="264" t="s">
        <v>8</v>
      </c>
      <c r="O8" s="265" t="s">
        <v>11</v>
      </c>
      <c r="P8" s="265" t="s">
        <v>8</v>
      </c>
      <c r="Q8" s="264" t="s">
        <v>11</v>
      </c>
      <c r="R8" s="264" t="s">
        <v>8</v>
      </c>
      <c r="S8" s="266" t="s">
        <v>11</v>
      </c>
      <c r="T8" s="266" t="s">
        <v>8</v>
      </c>
      <c r="U8" s="264" t="s">
        <v>11</v>
      </c>
      <c r="V8" s="264" t="s">
        <v>8</v>
      </c>
    </row>
    <row r="9" spans="1:252" s="3" customFormat="1" ht="22.8" x14ac:dyDescent="0.4">
      <c r="A9" s="854">
        <v>1</v>
      </c>
      <c r="B9" s="854" t="s">
        <v>232</v>
      </c>
      <c r="C9" s="855">
        <f t="shared" ref="C9:V9" si="0">C56+C59+C60+C61+C62+C63+C79</f>
        <v>21</v>
      </c>
      <c r="D9" s="855">
        <f>D56+D59+D60+D61+D62+D63+D79</f>
        <v>4100</v>
      </c>
      <c r="E9" s="855">
        <f t="shared" si="0"/>
        <v>4</v>
      </c>
      <c r="F9" s="855">
        <f t="shared" si="0"/>
        <v>860</v>
      </c>
      <c r="G9" s="855">
        <f t="shared" si="0"/>
        <v>343</v>
      </c>
      <c r="H9" s="855">
        <f t="shared" si="0"/>
        <v>69400</v>
      </c>
      <c r="I9" s="855">
        <f t="shared" si="0"/>
        <v>0</v>
      </c>
      <c r="J9" s="855">
        <f t="shared" si="0"/>
        <v>0</v>
      </c>
      <c r="K9" s="855">
        <f t="shared" si="0"/>
        <v>2397</v>
      </c>
      <c r="L9" s="855">
        <f t="shared" si="0"/>
        <v>973450</v>
      </c>
      <c r="M9" s="855">
        <f t="shared" si="0"/>
        <v>102</v>
      </c>
      <c r="N9" s="855">
        <f t="shared" si="0"/>
        <v>64549</v>
      </c>
      <c r="O9" s="855">
        <f t="shared" si="0"/>
        <v>0</v>
      </c>
      <c r="P9" s="855">
        <f t="shared" si="0"/>
        <v>0</v>
      </c>
      <c r="Q9" s="855">
        <f t="shared" si="0"/>
        <v>0</v>
      </c>
      <c r="R9" s="855">
        <f t="shared" si="0"/>
        <v>0</v>
      </c>
      <c r="S9" s="855">
        <f t="shared" si="0"/>
        <v>2397</v>
      </c>
      <c r="T9" s="855">
        <f t="shared" si="0"/>
        <v>973450</v>
      </c>
      <c r="U9" s="855">
        <f t="shared" si="0"/>
        <v>102</v>
      </c>
      <c r="V9" s="855">
        <f t="shared" si="0"/>
        <v>64549</v>
      </c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/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3"/>
      <c r="HJ9" s="263"/>
      <c r="HK9" s="263"/>
      <c r="HL9" s="263"/>
      <c r="HM9" s="263"/>
      <c r="HN9" s="263"/>
      <c r="HO9" s="263"/>
      <c r="HP9" s="263"/>
      <c r="HQ9" s="263"/>
      <c r="HR9" s="263"/>
      <c r="HS9" s="263"/>
      <c r="HT9" s="263"/>
      <c r="HU9" s="263"/>
      <c r="HV9" s="263"/>
      <c r="HW9" s="263"/>
      <c r="HX9" s="263"/>
      <c r="HY9" s="263"/>
      <c r="HZ9" s="263"/>
      <c r="IA9" s="263"/>
      <c r="IB9" s="263"/>
      <c r="IC9" s="263"/>
      <c r="ID9" s="263"/>
      <c r="IE9" s="263"/>
      <c r="IF9" s="263"/>
      <c r="IG9" s="263"/>
      <c r="IH9" s="263"/>
      <c r="II9" s="263"/>
      <c r="IJ9" s="263"/>
      <c r="IK9" s="263"/>
      <c r="IL9" s="263"/>
      <c r="IM9" s="263"/>
      <c r="IN9" s="263"/>
      <c r="IO9" s="263"/>
      <c r="IP9" s="263"/>
      <c r="IQ9" s="263"/>
      <c r="IR9" s="263"/>
    </row>
    <row r="10" spans="1:252" s="3" customFormat="1" ht="22.8" x14ac:dyDescent="0.4">
      <c r="A10" s="854">
        <v>2</v>
      </c>
      <c r="B10" s="854" t="s">
        <v>231</v>
      </c>
      <c r="C10" s="855">
        <f>C57</f>
        <v>1</v>
      </c>
      <c r="D10" s="855">
        <f t="shared" ref="D10:V10" si="1">D57</f>
        <v>200</v>
      </c>
      <c r="E10" s="855">
        <f t="shared" si="1"/>
        <v>0</v>
      </c>
      <c r="F10" s="855">
        <f t="shared" si="1"/>
        <v>0</v>
      </c>
      <c r="G10" s="855">
        <f t="shared" si="1"/>
        <v>16</v>
      </c>
      <c r="H10" s="855">
        <f t="shared" si="1"/>
        <v>2100</v>
      </c>
      <c r="I10" s="855">
        <f t="shared" si="1"/>
        <v>0</v>
      </c>
      <c r="J10" s="855">
        <f t="shared" si="1"/>
        <v>0</v>
      </c>
      <c r="K10" s="855">
        <f t="shared" si="1"/>
        <v>57</v>
      </c>
      <c r="L10" s="855">
        <f t="shared" si="1"/>
        <v>43500</v>
      </c>
      <c r="M10" s="855">
        <f t="shared" si="1"/>
        <v>0</v>
      </c>
      <c r="N10" s="855">
        <f t="shared" si="1"/>
        <v>0</v>
      </c>
      <c r="O10" s="855">
        <f t="shared" si="1"/>
        <v>0</v>
      </c>
      <c r="P10" s="855">
        <f t="shared" si="1"/>
        <v>0</v>
      </c>
      <c r="Q10" s="855">
        <f t="shared" si="1"/>
        <v>0</v>
      </c>
      <c r="R10" s="855">
        <f t="shared" si="1"/>
        <v>0</v>
      </c>
      <c r="S10" s="855">
        <f t="shared" si="1"/>
        <v>57</v>
      </c>
      <c r="T10" s="855">
        <f t="shared" si="1"/>
        <v>43500</v>
      </c>
      <c r="U10" s="855">
        <f t="shared" si="1"/>
        <v>0</v>
      </c>
      <c r="V10" s="855">
        <f t="shared" si="1"/>
        <v>0</v>
      </c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  <c r="HT10" s="263"/>
      <c r="HU10" s="263"/>
      <c r="HV10" s="263"/>
      <c r="HW10" s="263"/>
      <c r="HX10" s="263"/>
      <c r="HY10" s="263"/>
      <c r="HZ10" s="263"/>
      <c r="IA10" s="263"/>
      <c r="IB10" s="263"/>
      <c r="IC10" s="263"/>
      <c r="ID10" s="263"/>
      <c r="IE10" s="263"/>
      <c r="IF10" s="263"/>
      <c r="IG10" s="263"/>
      <c r="IH10" s="263"/>
      <c r="II10" s="263"/>
      <c r="IJ10" s="263"/>
      <c r="IK10" s="263"/>
      <c r="IL10" s="263"/>
      <c r="IM10" s="263"/>
      <c r="IN10" s="263"/>
      <c r="IO10" s="263"/>
      <c r="IP10" s="263"/>
      <c r="IQ10" s="263"/>
      <c r="IR10" s="263"/>
    </row>
    <row r="11" spans="1:252" s="3" customFormat="1" ht="22.8" x14ac:dyDescent="0.4">
      <c r="A11" s="854">
        <v>3</v>
      </c>
      <c r="B11" s="854" t="s">
        <v>257</v>
      </c>
      <c r="C11" s="855">
        <f>C58</f>
        <v>1</v>
      </c>
      <c r="D11" s="855">
        <f t="shared" ref="D11:V11" si="2">D58</f>
        <v>200</v>
      </c>
      <c r="E11" s="855">
        <f t="shared" si="2"/>
        <v>0</v>
      </c>
      <c r="F11" s="855">
        <f t="shared" si="2"/>
        <v>0</v>
      </c>
      <c r="G11" s="855">
        <f t="shared" si="2"/>
        <v>16</v>
      </c>
      <c r="H11" s="855">
        <f t="shared" si="2"/>
        <v>2100</v>
      </c>
      <c r="I11" s="855">
        <f t="shared" si="2"/>
        <v>0</v>
      </c>
      <c r="J11" s="855">
        <f t="shared" si="2"/>
        <v>0</v>
      </c>
      <c r="K11" s="855">
        <f t="shared" si="2"/>
        <v>68</v>
      </c>
      <c r="L11" s="855">
        <f t="shared" si="2"/>
        <v>46100</v>
      </c>
      <c r="M11" s="855">
        <f t="shared" si="2"/>
        <v>3</v>
      </c>
      <c r="N11" s="855">
        <f t="shared" si="2"/>
        <v>3700</v>
      </c>
      <c r="O11" s="855">
        <f t="shared" si="2"/>
        <v>0</v>
      </c>
      <c r="P11" s="855">
        <f t="shared" si="2"/>
        <v>0</v>
      </c>
      <c r="Q11" s="855">
        <f t="shared" si="2"/>
        <v>0</v>
      </c>
      <c r="R11" s="855">
        <f t="shared" si="2"/>
        <v>0</v>
      </c>
      <c r="S11" s="855">
        <f t="shared" si="2"/>
        <v>68</v>
      </c>
      <c r="T11" s="855">
        <f t="shared" si="2"/>
        <v>46100</v>
      </c>
      <c r="U11" s="855">
        <f t="shared" si="2"/>
        <v>3</v>
      </c>
      <c r="V11" s="855">
        <f t="shared" si="2"/>
        <v>3700</v>
      </c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3"/>
      <c r="HK11" s="263"/>
      <c r="HL11" s="263"/>
      <c r="HM11" s="263"/>
      <c r="HN11" s="263"/>
      <c r="HO11" s="263"/>
      <c r="HP11" s="263"/>
      <c r="HQ11" s="263"/>
      <c r="HR11" s="263"/>
      <c r="HS11" s="263"/>
      <c r="HT11" s="263"/>
      <c r="HU11" s="263"/>
      <c r="HV11" s="263"/>
      <c r="HW11" s="263"/>
      <c r="HX11" s="263"/>
      <c r="HY11" s="263"/>
      <c r="HZ11" s="263"/>
      <c r="IA11" s="263"/>
      <c r="IB11" s="263"/>
      <c r="IC11" s="263"/>
      <c r="ID11" s="263"/>
      <c r="IE11" s="263"/>
      <c r="IF11" s="263"/>
      <c r="IG11" s="263"/>
      <c r="IH11" s="263"/>
      <c r="II11" s="263"/>
      <c r="IJ11" s="263"/>
      <c r="IK11" s="263"/>
      <c r="IL11" s="263"/>
      <c r="IM11" s="263"/>
      <c r="IN11" s="263"/>
      <c r="IO11" s="263"/>
      <c r="IP11" s="263"/>
      <c r="IQ11" s="263"/>
      <c r="IR11" s="263"/>
    </row>
    <row r="12" spans="1:252" s="3" customFormat="1" ht="22.8" x14ac:dyDescent="0.4">
      <c r="A12" s="854">
        <v>4</v>
      </c>
      <c r="B12" s="854" t="s">
        <v>233</v>
      </c>
      <c r="C12" s="855">
        <f>C64</f>
        <v>2</v>
      </c>
      <c r="D12" s="855">
        <f t="shared" ref="D12:V12" si="3">D64</f>
        <v>200</v>
      </c>
      <c r="E12" s="855">
        <f t="shared" si="3"/>
        <v>1</v>
      </c>
      <c r="F12" s="855">
        <f t="shared" si="3"/>
        <v>120</v>
      </c>
      <c r="G12" s="855">
        <f t="shared" si="3"/>
        <v>16</v>
      </c>
      <c r="H12" s="855">
        <f t="shared" si="3"/>
        <v>2100</v>
      </c>
      <c r="I12" s="855">
        <f t="shared" si="3"/>
        <v>3</v>
      </c>
      <c r="J12" s="855">
        <f t="shared" si="3"/>
        <v>1030</v>
      </c>
      <c r="K12" s="855">
        <f t="shared" si="3"/>
        <v>58</v>
      </c>
      <c r="L12" s="855">
        <f t="shared" si="3"/>
        <v>43700</v>
      </c>
      <c r="M12" s="855">
        <f t="shared" si="3"/>
        <v>27</v>
      </c>
      <c r="N12" s="855">
        <f t="shared" si="3"/>
        <v>9241</v>
      </c>
      <c r="O12" s="855">
        <f t="shared" si="3"/>
        <v>0</v>
      </c>
      <c r="P12" s="855">
        <f t="shared" si="3"/>
        <v>0</v>
      </c>
      <c r="Q12" s="855">
        <f t="shared" si="3"/>
        <v>0</v>
      </c>
      <c r="R12" s="855">
        <f t="shared" si="3"/>
        <v>0</v>
      </c>
      <c r="S12" s="855">
        <f t="shared" si="3"/>
        <v>58</v>
      </c>
      <c r="T12" s="855">
        <f t="shared" si="3"/>
        <v>43700</v>
      </c>
      <c r="U12" s="855">
        <f t="shared" si="3"/>
        <v>27</v>
      </c>
      <c r="V12" s="855">
        <f t="shared" si="3"/>
        <v>9241</v>
      </c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/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3"/>
      <c r="HJ12" s="263"/>
      <c r="HK12" s="263"/>
      <c r="HL12" s="263"/>
      <c r="HM12" s="263"/>
      <c r="HN12" s="263"/>
      <c r="HO12" s="263"/>
      <c r="HP12" s="263"/>
      <c r="HQ12" s="263"/>
      <c r="HR12" s="263"/>
      <c r="HS12" s="263"/>
      <c r="HT12" s="263"/>
      <c r="HU12" s="263"/>
      <c r="HV12" s="263"/>
      <c r="HW12" s="263"/>
      <c r="HX12" s="263"/>
      <c r="HY12" s="263"/>
      <c r="HZ12" s="263"/>
      <c r="IA12" s="263"/>
      <c r="IB12" s="263"/>
      <c r="IC12" s="263"/>
      <c r="ID12" s="263"/>
      <c r="IE12" s="263"/>
      <c r="IF12" s="263"/>
      <c r="IG12" s="263"/>
      <c r="IH12" s="263"/>
      <c r="II12" s="263"/>
      <c r="IJ12" s="263"/>
      <c r="IK12" s="263"/>
      <c r="IL12" s="263"/>
      <c r="IM12" s="263"/>
      <c r="IN12" s="263"/>
      <c r="IO12" s="263"/>
      <c r="IP12" s="263"/>
      <c r="IQ12" s="263"/>
      <c r="IR12" s="263"/>
    </row>
    <row r="13" spans="1:252" s="3" customFormat="1" ht="22.8" x14ac:dyDescent="0.4">
      <c r="A13" s="854">
        <v>5</v>
      </c>
      <c r="B13" s="854" t="s">
        <v>234</v>
      </c>
      <c r="C13" s="855">
        <f>C65</f>
        <v>2</v>
      </c>
      <c r="D13" s="855">
        <f t="shared" ref="D13:V13" si="4">D65</f>
        <v>200</v>
      </c>
      <c r="E13" s="855">
        <f t="shared" si="4"/>
        <v>0</v>
      </c>
      <c r="F13" s="855">
        <f t="shared" si="4"/>
        <v>0</v>
      </c>
      <c r="G13" s="855">
        <f t="shared" si="4"/>
        <v>13</v>
      </c>
      <c r="H13" s="855">
        <f t="shared" si="4"/>
        <v>1900</v>
      </c>
      <c r="I13" s="855">
        <f t="shared" si="4"/>
        <v>0</v>
      </c>
      <c r="J13" s="855">
        <f t="shared" si="4"/>
        <v>0</v>
      </c>
      <c r="K13" s="855">
        <f t="shared" si="4"/>
        <v>55</v>
      </c>
      <c r="L13" s="855">
        <f t="shared" si="4"/>
        <v>43500</v>
      </c>
      <c r="M13" s="855">
        <f t="shared" si="4"/>
        <v>1</v>
      </c>
      <c r="N13" s="855">
        <f t="shared" si="4"/>
        <v>7500</v>
      </c>
      <c r="O13" s="855">
        <f t="shared" si="4"/>
        <v>0</v>
      </c>
      <c r="P13" s="855">
        <f t="shared" si="4"/>
        <v>0</v>
      </c>
      <c r="Q13" s="855">
        <f t="shared" si="4"/>
        <v>0</v>
      </c>
      <c r="R13" s="855">
        <f t="shared" si="4"/>
        <v>0</v>
      </c>
      <c r="S13" s="855">
        <f t="shared" si="4"/>
        <v>55</v>
      </c>
      <c r="T13" s="855">
        <f t="shared" si="4"/>
        <v>43500</v>
      </c>
      <c r="U13" s="855">
        <f t="shared" si="4"/>
        <v>1</v>
      </c>
      <c r="V13" s="855">
        <f t="shared" si="4"/>
        <v>7500</v>
      </c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  <c r="IN13" s="263"/>
      <c r="IO13" s="263"/>
      <c r="IP13" s="263"/>
      <c r="IQ13" s="263"/>
      <c r="IR13" s="263"/>
    </row>
    <row r="14" spans="1:252" s="3" customFormat="1" ht="22.8" x14ac:dyDescent="0.4">
      <c r="A14" s="854">
        <v>6</v>
      </c>
      <c r="B14" s="854" t="s">
        <v>92</v>
      </c>
      <c r="C14" s="855">
        <f>SUM(C66:C68)</f>
        <v>5</v>
      </c>
      <c r="D14" s="855">
        <f t="shared" ref="D14:V14" si="5">SUM(D66:D68)</f>
        <v>900</v>
      </c>
      <c r="E14" s="855">
        <f t="shared" si="5"/>
        <v>1</v>
      </c>
      <c r="F14" s="855">
        <f t="shared" si="5"/>
        <v>480</v>
      </c>
      <c r="G14" s="855">
        <f t="shared" si="5"/>
        <v>73</v>
      </c>
      <c r="H14" s="855">
        <f t="shared" si="5"/>
        <v>10600</v>
      </c>
      <c r="I14" s="855">
        <f t="shared" si="5"/>
        <v>1</v>
      </c>
      <c r="J14" s="855">
        <f t="shared" si="5"/>
        <v>25</v>
      </c>
      <c r="K14" s="855">
        <f t="shared" si="5"/>
        <v>441</v>
      </c>
      <c r="L14" s="855">
        <f t="shared" si="5"/>
        <v>283350</v>
      </c>
      <c r="M14" s="855">
        <f t="shared" si="5"/>
        <v>31</v>
      </c>
      <c r="N14" s="855">
        <f t="shared" si="5"/>
        <v>10855</v>
      </c>
      <c r="O14" s="855">
        <f t="shared" si="5"/>
        <v>0</v>
      </c>
      <c r="P14" s="855">
        <f t="shared" si="5"/>
        <v>0</v>
      </c>
      <c r="Q14" s="855">
        <f t="shared" si="5"/>
        <v>0</v>
      </c>
      <c r="R14" s="855">
        <f t="shared" si="5"/>
        <v>0</v>
      </c>
      <c r="S14" s="855">
        <f t="shared" si="5"/>
        <v>441</v>
      </c>
      <c r="T14" s="855">
        <f t="shared" si="5"/>
        <v>283350</v>
      </c>
      <c r="U14" s="855">
        <f t="shared" si="5"/>
        <v>31</v>
      </c>
      <c r="V14" s="855">
        <f t="shared" si="5"/>
        <v>10855</v>
      </c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  <c r="IN14" s="263"/>
      <c r="IO14" s="263"/>
      <c r="IP14" s="263"/>
      <c r="IQ14" s="263"/>
      <c r="IR14" s="263"/>
    </row>
    <row r="15" spans="1:252" s="3" customFormat="1" ht="22.8" x14ac:dyDescent="0.4">
      <c r="A15" s="854">
        <v>7</v>
      </c>
      <c r="B15" s="854" t="s">
        <v>258</v>
      </c>
      <c r="C15" s="855">
        <f>C69</f>
        <v>1</v>
      </c>
      <c r="D15" s="855">
        <f t="shared" ref="D15:V15" si="6">D69</f>
        <v>200</v>
      </c>
      <c r="E15" s="855">
        <f t="shared" si="6"/>
        <v>1</v>
      </c>
      <c r="F15" s="855">
        <f t="shared" si="6"/>
        <v>204</v>
      </c>
      <c r="G15" s="855">
        <f t="shared" si="6"/>
        <v>16</v>
      </c>
      <c r="H15" s="855">
        <f t="shared" si="6"/>
        <v>2100</v>
      </c>
      <c r="I15" s="855">
        <f t="shared" si="6"/>
        <v>0</v>
      </c>
      <c r="J15" s="855">
        <f t="shared" si="6"/>
        <v>0</v>
      </c>
      <c r="K15" s="855">
        <f t="shared" si="6"/>
        <v>58</v>
      </c>
      <c r="L15" s="855">
        <f t="shared" si="6"/>
        <v>44000</v>
      </c>
      <c r="M15" s="855">
        <f t="shared" si="6"/>
        <v>5</v>
      </c>
      <c r="N15" s="855">
        <f t="shared" si="6"/>
        <v>3281</v>
      </c>
      <c r="O15" s="855">
        <f t="shared" si="6"/>
        <v>0</v>
      </c>
      <c r="P15" s="855">
        <f t="shared" si="6"/>
        <v>0</v>
      </c>
      <c r="Q15" s="855">
        <f t="shared" si="6"/>
        <v>0</v>
      </c>
      <c r="R15" s="855">
        <f t="shared" si="6"/>
        <v>0</v>
      </c>
      <c r="S15" s="855">
        <f t="shared" si="6"/>
        <v>58</v>
      </c>
      <c r="T15" s="855">
        <f t="shared" si="6"/>
        <v>44000</v>
      </c>
      <c r="U15" s="855">
        <f t="shared" si="6"/>
        <v>5</v>
      </c>
      <c r="V15" s="855">
        <f t="shared" si="6"/>
        <v>3281</v>
      </c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3"/>
      <c r="HK15" s="263"/>
      <c r="HL15" s="263"/>
      <c r="HM15" s="263"/>
      <c r="HN15" s="263"/>
      <c r="HO15" s="263"/>
      <c r="HP15" s="263"/>
      <c r="HQ15" s="263"/>
      <c r="HR15" s="263"/>
      <c r="HS15" s="263"/>
      <c r="HT15" s="263"/>
      <c r="HU15" s="263"/>
      <c r="HV15" s="263"/>
      <c r="HW15" s="263"/>
      <c r="HX15" s="263"/>
      <c r="HY15" s="263"/>
      <c r="HZ15" s="263"/>
      <c r="IA15" s="263"/>
      <c r="IB15" s="263"/>
      <c r="IC15" s="263"/>
      <c r="ID15" s="263"/>
      <c r="IE15" s="263"/>
      <c r="IF15" s="263"/>
      <c r="IG15" s="263"/>
      <c r="IH15" s="263"/>
      <c r="II15" s="263"/>
      <c r="IJ15" s="263"/>
      <c r="IK15" s="263"/>
      <c r="IL15" s="263"/>
      <c r="IM15" s="263"/>
      <c r="IN15" s="263"/>
      <c r="IO15" s="263"/>
      <c r="IP15" s="263"/>
      <c r="IQ15" s="263"/>
      <c r="IR15" s="263"/>
    </row>
    <row r="16" spans="1:252" s="3" customFormat="1" ht="22.8" x14ac:dyDescent="0.4">
      <c r="A16" s="854">
        <v>8</v>
      </c>
      <c r="B16" s="854" t="s">
        <v>235</v>
      </c>
      <c r="C16" s="855">
        <f>C70</f>
        <v>1</v>
      </c>
      <c r="D16" s="855">
        <f t="shared" ref="D16:V16" si="7">D70</f>
        <v>200</v>
      </c>
      <c r="E16" s="855">
        <f t="shared" si="7"/>
        <v>2</v>
      </c>
      <c r="F16" s="855">
        <f t="shared" si="7"/>
        <v>100</v>
      </c>
      <c r="G16" s="855">
        <f t="shared" si="7"/>
        <v>16</v>
      </c>
      <c r="H16" s="855">
        <f t="shared" si="7"/>
        <v>2100</v>
      </c>
      <c r="I16" s="855">
        <f t="shared" si="7"/>
        <v>0</v>
      </c>
      <c r="J16" s="855">
        <f t="shared" si="7"/>
        <v>0</v>
      </c>
      <c r="K16" s="855">
        <f t="shared" si="7"/>
        <v>57</v>
      </c>
      <c r="L16" s="855">
        <f t="shared" si="7"/>
        <v>43500</v>
      </c>
      <c r="M16" s="855">
        <f t="shared" si="7"/>
        <v>2</v>
      </c>
      <c r="N16" s="855">
        <f t="shared" si="7"/>
        <v>100</v>
      </c>
      <c r="O16" s="855">
        <f t="shared" si="7"/>
        <v>0</v>
      </c>
      <c r="P16" s="855">
        <f t="shared" si="7"/>
        <v>0</v>
      </c>
      <c r="Q16" s="855">
        <f t="shared" si="7"/>
        <v>0</v>
      </c>
      <c r="R16" s="855">
        <f t="shared" si="7"/>
        <v>0</v>
      </c>
      <c r="S16" s="855">
        <f t="shared" si="7"/>
        <v>57</v>
      </c>
      <c r="T16" s="855">
        <f t="shared" si="7"/>
        <v>43500</v>
      </c>
      <c r="U16" s="855">
        <f t="shared" si="7"/>
        <v>2</v>
      </c>
      <c r="V16" s="855">
        <f t="shared" si="7"/>
        <v>100</v>
      </c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  <c r="IL16" s="263"/>
      <c r="IM16" s="263"/>
      <c r="IN16" s="263"/>
      <c r="IO16" s="263"/>
      <c r="IP16" s="263"/>
      <c r="IQ16" s="263"/>
      <c r="IR16" s="263"/>
    </row>
    <row r="17" spans="1:252" s="3" customFormat="1" ht="22.8" x14ac:dyDescent="0.4">
      <c r="A17" s="854">
        <v>9</v>
      </c>
      <c r="B17" s="854" t="s">
        <v>236</v>
      </c>
      <c r="C17" s="855">
        <f>C71</f>
        <v>1</v>
      </c>
      <c r="D17" s="855">
        <f t="shared" ref="D17:V17" si="8">D71</f>
        <v>200</v>
      </c>
      <c r="E17" s="855">
        <f t="shared" si="8"/>
        <v>0</v>
      </c>
      <c r="F17" s="855">
        <f t="shared" si="8"/>
        <v>0</v>
      </c>
      <c r="G17" s="855">
        <f t="shared" si="8"/>
        <v>16</v>
      </c>
      <c r="H17" s="855">
        <f t="shared" si="8"/>
        <v>2100</v>
      </c>
      <c r="I17" s="855">
        <f t="shared" si="8"/>
        <v>0</v>
      </c>
      <c r="J17" s="855">
        <f t="shared" si="8"/>
        <v>0</v>
      </c>
      <c r="K17" s="855">
        <f t="shared" si="8"/>
        <v>57</v>
      </c>
      <c r="L17" s="855">
        <f t="shared" si="8"/>
        <v>43500</v>
      </c>
      <c r="M17" s="855">
        <f t="shared" si="8"/>
        <v>0</v>
      </c>
      <c r="N17" s="855">
        <f t="shared" si="8"/>
        <v>0</v>
      </c>
      <c r="O17" s="855">
        <f t="shared" si="8"/>
        <v>0</v>
      </c>
      <c r="P17" s="855">
        <f t="shared" si="8"/>
        <v>0</v>
      </c>
      <c r="Q17" s="855">
        <f t="shared" si="8"/>
        <v>0</v>
      </c>
      <c r="R17" s="855">
        <f t="shared" si="8"/>
        <v>0</v>
      </c>
      <c r="S17" s="855">
        <f t="shared" si="8"/>
        <v>57</v>
      </c>
      <c r="T17" s="855">
        <f t="shared" si="8"/>
        <v>43500</v>
      </c>
      <c r="U17" s="855">
        <f t="shared" si="8"/>
        <v>0</v>
      </c>
      <c r="V17" s="855">
        <f t="shared" si="8"/>
        <v>0</v>
      </c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3"/>
      <c r="HJ17" s="263"/>
      <c r="HK17" s="263"/>
      <c r="HL17" s="263"/>
      <c r="HM17" s="263"/>
      <c r="HN17" s="263"/>
      <c r="HO17" s="263"/>
      <c r="HP17" s="263"/>
      <c r="HQ17" s="263"/>
      <c r="HR17" s="263"/>
      <c r="HS17" s="263"/>
      <c r="HT17" s="263"/>
      <c r="HU17" s="263"/>
      <c r="HV17" s="263"/>
      <c r="HW17" s="263"/>
      <c r="HX17" s="263"/>
      <c r="HY17" s="263"/>
      <c r="HZ17" s="263"/>
      <c r="IA17" s="263"/>
      <c r="IB17" s="263"/>
      <c r="IC17" s="263"/>
      <c r="ID17" s="263"/>
      <c r="IE17" s="263"/>
      <c r="IF17" s="263"/>
      <c r="IG17" s="263"/>
      <c r="IH17" s="263"/>
      <c r="II17" s="263"/>
      <c r="IJ17" s="263"/>
      <c r="IK17" s="263"/>
      <c r="IL17" s="263"/>
      <c r="IM17" s="263"/>
      <c r="IN17" s="263"/>
      <c r="IO17" s="263"/>
      <c r="IP17" s="263"/>
      <c r="IQ17" s="263"/>
      <c r="IR17" s="263"/>
    </row>
    <row r="18" spans="1:252" s="3" customFormat="1" ht="22.8" x14ac:dyDescent="0.4">
      <c r="A18" s="854">
        <v>10</v>
      </c>
      <c r="B18" s="854" t="s">
        <v>237</v>
      </c>
      <c r="C18" s="855">
        <f>C72</f>
        <v>1</v>
      </c>
      <c r="D18" s="855">
        <f t="shared" ref="D18:V18" si="9">D72</f>
        <v>200</v>
      </c>
      <c r="E18" s="855">
        <f t="shared" si="9"/>
        <v>1</v>
      </c>
      <c r="F18" s="855">
        <f t="shared" si="9"/>
        <v>77</v>
      </c>
      <c r="G18" s="855">
        <f t="shared" si="9"/>
        <v>16</v>
      </c>
      <c r="H18" s="855">
        <f t="shared" si="9"/>
        <v>2100</v>
      </c>
      <c r="I18" s="855">
        <f t="shared" si="9"/>
        <v>0</v>
      </c>
      <c r="J18" s="855">
        <f t="shared" si="9"/>
        <v>0</v>
      </c>
      <c r="K18" s="855">
        <f t="shared" si="9"/>
        <v>57</v>
      </c>
      <c r="L18" s="855">
        <f t="shared" si="9"/>
        <v>43800</v>
      </c>
      <c r="M18" s="855">
        <f t="shared" si="9"/>
        <v>3</v>
      </c>
      <c r="N18" s="855">
        <f t="shared" si="9"/>
        <v>8489</v>
      </c>
      <c r="O18" s="855">
        <f t="shared" si="9"/>
        <v>0</v>
      </c>
      <c r="P18" s="855">
        <f t="shared" si="9"/>
        <v>0</v>
      </c>
      <c r="Q18" s="855">
        <f t="shared" si="9"/>
        <v>0</v>
      </c>
      <c r="R18" s="855">
        <f t="shared" si="9"/>
        <v>0</v>
      </c>
      <c r="S18" s="855">
        <f t="shared" si="9"/>
        <v>57</v>
      </c>
      <c r="T18" s="855">
        <f t="shared" si="9"/>
        <v>43800</v>
      </c>
      <c r="U18" s="855">
        <f t="shared" si="9"/>
        <v>3</v>
      </c>
      <c r="V18" s="855">
        <f t="shared" si="9"/>
        <v>8489</v>
      </c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  <c r="IF18" s="263"/>
      <c r="IG18" s="263"/>
      <c r="IH18" s="263"/>
      <c r="II18" s="263"/>
      <c r="IJ18" s="263"/>
      <c r="IK18" s="263"/>
      <c r="IL18" s="263"/>
      <c r="IM18" s="263"/>
      <c r="IN18" s="263"/>
      <c r="IO18" s="263"/>
      <c r="IP18" s="263"/>
      <c r="IQ18" s="263"/>
      <c r="IR18" s="263"/>
    </row>
    <row r="19" spans="1:252" s="3" customFormat="1" ht="22.8" x14ac:dyDescent="0.4">
      <c r="A19" s="854">
        <v>11</v>
      </c>
      <c r="B19" s="854" t="s">
        <v>238</v>
      </c>
      <c r="C19" s="855">
        <f t="shared" ref="C19:R19" si="10">C73</f>
        <v>1</v>
      </c>
      <c r="D19" s="855">
        <f t="shared" si="10"/>
        <v>200</v>
      </c>
      <c r="E19" s="855">
        <f t="shared" si="10"/>
        <v>0</v>
      </c>
      <c r="F19" s="855">
        <f t="shared" si="10"/>
        <v>0</v>
      </c>
      <c r="G19" s="855">
        <f t="shared" si="10"/>
        <v>21</v>
      </c>
      <c r="H19" s="855">
        <f t="shared" si="10"/>
        <v>3200</v>
      </c>
      <c r="I19" s="855">
        <f t="shared" ref="I19:V19" si="11">I73</f>
        <v>0</v>
      </c>
      <c r="J19" s="855">
        <f t="shared" si="11"/>
        <v>0</v>
      </c>
      <c r="K19" s="855">
        <f t="shared" si="10"/>
        <v>66</v>
      </c>
      <c r="L19" s="855">
        <f t="shared" si="10"/>
        <v>49000</v>
      </c>
      <c r="M19" s="855">
        <f t="shared" si="10"/>
        <v>0</v>
      </c>
      <c r="N19" s="855">
        <f t="shared" si="10"/>
        <v>0</v>
      </c>
      <c r="O19" s="855">
        <f t="shared" si="10"/>
        <v>0</v>
      </c>
      <c r="P19" s="855">
        <f t="shared" si="10"/>
        <v>0</v>
      </c>
      <c r="Q19" s="855">
        <f t="shared" si="10"/>
        <v>0</v>
      </c>
      <c r="R19" s="855">
        <f t="shared" si="10"/>
        <v>0</v>
      </c>
      <c r="S19" s="855">
        <f t="shared" si="11"/>
        <v>66</v>
      </c>
      <c r="T19" s="855">
        <f t="shared" si="11"/>
        <v>49000</v>
      </c>
      <c r="U19" s="855">
        <f t="shared" si="11"/>
        <v>0</v>
      </c>
      <c r="V19" s="855">
        <f t="shared" si="11"/>
        <v>0</v>
      </c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  <c r="IF19" s="263"/>
      <c r="IG19" s="263"/>
      <c r="IH19" s="263"/>
      <c r="II19" s="263"/>
      <c r="IJ19" s="263"/>
      <c r="IK19" s="263"/>
      <c r="IL19" s="263"/>
      <c r="IM19" s="263"/>
      <c r="IN19" s="263"/>
      <c r="IO19" s="263"/>
      <c r="IP19" s="263"/>
      <c r="IQ19" s="263"/>
      <c r="IR19" s="263"/>
    </row>
    <row r="20" spans="1:252" s="3" customFormat="1" ht="22.8" x14ac:dyDescent="0.4">
      <c r="A20" s="854">
        <v>12</v>
      </c>
      <c r="B20" s="854" t="s">
        <v>239</v>
      </c>
      <c r="C20" s="855">
        <f t="shared" ref="C20:V20" si="12">C74</f>
        <v>1</v>
      </c>
      <c r="D20" s="855">
        <f t="shared" si="12"/>
        <v>200</v>
      </c>
      <c r="E20" s="855">
        <f t="shared" si="12"/>
        <v>0</v>
      </c>
      <c r="F20" s="855">
        <f t="shared" si="12"/>
        <v>0</v>
      </c>
      <c r="G20" s="855">
        <f t="shared" si="12"/>
        <v>16</v>
      </c>
      <c r="H20" s="855">
        <f t="shared" si="12"/>
        <v>2100</v>
      </c>
      <c r="I20" s="855">
        <f t="shared" si="12"/>
        <v>0</v>
      </c>
      <c r="J20" s="855">
        <f t="shared" si="12"/>
        <v>0</v>
      </c>
      <c r="K20" s="855">
        <f t="shared" si="12"/>
        <v>58</v>
      </c>
      <c r="L20" s="855">
        <f t="shared" si="12"/>
        <v>44000</v>
      </c>
      <c r="M20" s="855">
        <f t="shared" si="12"/>
        <v>0</v>
      </c>
      <c r="N20" s="855">
        <f t="shared" si="12"/>
        <v>0</v>
      </c>
      <c r="O20" s="855">
        <f t="shared" si="12"/>
        <v>0</v>
      </c>
      <c r="P20" s="855">
        <f t="shared" si="12"/>
        <v>0</v>
      </c>
      <c r="Q20" s="855">
        <f t="shared" si="12"/>
        <v>0</v>
      </c>
      <c r="R20" s="855">
        <f t="shared" si="12"/>
        <v>0</v>
      </c>
      <c r="S20" s="855">
        <f t="shared" si="12"/>
        <v>58</v>
      </c>
      <c r="T20" s="855">
        <f t="shared" si="12"/>
        <v>44000</v>
      </c>
      <c r="U20" s="855">
        <f t="shared" si="12"/>
        <v>0</v>
      </c>
      <c r="V20" s="855">
        <f t="shared" si="12"/>
        <v>0</v>
      </c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  <c r="IF20" s="263"/>
      <c r="IG20" s="263"/>
      <c r="IH20" s="263"/>
      <c r="II20" s="263"/>
      <c r="IJ20" s="263"/>
      <c r="IK20" s="263"/>
      <c r="IL20" s="263"/>
      <c r="IM20" s="263"/>
      <c r="IN20" s="263"/>
      <c r="IO20" s="263"/>
      <c r="IP20" s="263"/>
      <c r="IQ20" s="263"/>
      <c r="IR20" s="263"/>
    </row>
    <row r="21" spans="1:252" s="3" customFormat="1" ht="22.8" x14ac:dyDescent="0.4">
      <c r="A21" s="854">
        <v>13</v>
      </c>
      <c r="B21" s="854" t="s">
        <v>325</v>
      </c>
      <c r="C21" s="855">
        <f t="shared" ref="C21:V21" si="13">C75</f>
        <v>1</v>
      </c>
      <c r="D21" s="855">
        <f t="shared" si="13"/>
        <v>200</v>
      </c>
      <c r="E21" s="855">
        <f t="shared" si="13"/>
        <v>0</v>
      </c>
      <c r="F21" s="855">
        <f t="shared" si="13"/>
        <v>0</v>
      </c>
      <c r="G21" s="855">
        <f t="shared" si="13"/>
        <v>8</v>
      </c>
      <c r="H21" s="855">
        <f t="shared" si="13"/>
        <v>400</v>
      </c>
      <c r="I21" s="855">
        <f t="shared" si="13"/>
        <v>1</v>
      </c>
      <c r="J21" s="855">
        <f t="shared" si="13"/>
        <v>200</v>
      </c>
      <c r="K21" s="855">
        <f t="shared" si="13"/>
        <v>39</v>
      </c>
      <c r="L21" s="855">
        <f t="shared" si="13"/>
        <v>41000</v>
      </c>
      <c r="M21" s="855">
        <f t="shared" si="13"/>
        <v>8</v>
      </c>
      <c r="N21" s="855">
        <f t="shared" si="13"/>
        <v>9200</v>
      </c>
      <c r="O21" s="855">
        <f t="shared" si="13"/>
        <v>0</v>
      </c>
      <c r="P21" s="855">
        <f t="shared" si="13"/>
        <v>0</v>
      </c>
      <c r="Q21" s="855">
        <f t="shared" si="13"/>
        <v>0</v>
      </c>
      <c r="R21" s="855">
        <f t="shared" si="13"/>
        <v>0</v>
      </c>
      <c r="S21" s="855">
        <f t="shared" si="13"/>
        <v>39</v>
      </c>
      <c r="T21" s="855">
        <f t="shared" si="13"/>
        <v>41000</v>
      </c>
      <c r="U21" s="855">
        <f t="shared" si="13"/>
        <v>8</v>
      </c>
      <c r="V21" s="855">
        <f t="shared" si="13"/>
        <v>9200</v>
      </c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/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3"/>
      <c r="HJ21" s="263"/>
      <c r="HK21" s="263"/>
      <c r="HL21" s="263"/>
      <c r="HM21" s="263"/>
      <c r="HN21" s="263"/>
      <c r="HO21" s="263"/>
      <c r="HP21" s="263"/>
      <c r="HQ21" s="263"/>
      <c r="HR21" s="263"/>
      <c r="HS21" s="263"/>
      <c r="HT21" s="263"/>
      <c r="HU21" s="263"/>
      <c r="HV21" s="263"/>
      <c r="HW21" s="263"/>
      <c r="HX21" s="263"/>
      <c r="HY21" s="263"/>
      <c r="HZ21" s="263"/>
      <c r="IA21" s="263"/>
      <c r="IB21" s="263"/>
      <c r="IC21" s="263"/>
      <c r="ID21" s="263"/>
      <c r="IE21" s="263"/>
      <c r="IF21" s="263"/>
      <c r="IG21" s="263"/>
      <c r="IH21" s="263"/>
      <c r="II21" s="263"/>
      <c r="IJ21" s="263"/>
      <c r="IK21" s="263"/>
      <c r="IL21" s="263"/>
      <c r="IM21" s="263"/>
      <c r="IN21" s="263"/>
      <c r="IO21" s="263"/>
      <c r="IP21" s="263"/>
      <c r="IQ21" s="263"/>
      <c r="IR21" s="263"/>
    </row>
    <row r="22" spans="1:252" s="3" customFormat="1" ht="22.8" x14ac:dyDescent="0.4">
      <c r="A22" s="854">
        <v>14</v>
      </c>
      <c r="B22" s="854" t="s">
        <v>240</v>
      </c>
      <c r="C22" s="855">
        <f t="shared" ref="C22:V22" si="14">C76</f>
        <v>1</v>
      </c>
      <c r="D22" s="855">
        <f t="shared" si="14"/>
        <v>200</v>
      </c>
      <c r="E22" s="855">
        <f t="shared" si="14"/>
        <v>1</v>
      </c>
      <c r="F22" s="855">
        <f t="shared" si="14"/>
        <v>89</v>
      </c>
      <c r="G22" s="855">
        <f t="shared" si="14"/>
        <v>10</v>
      </c>
      <c r="H22" s="855">
        <f t="shared" si="14"/>
        <v>2100</v>
      </c>
      <c r="I22" s="855">
        <f t="shared" si="14"/>
        <v>0</v>
      </c>
      <c r="J22" s="855">
        <f t="shared" si="14"/>
        <v>0</v>
      </c>
      <c r="K22" s="855">
        <f t="shared" si="14"/>
        <v>54</v>
      </c>
      <c r="L22" s="855">
        <f t="shared" si="14"/>
        <v>44700</v>
      </c>
      <c r="M22" s="855">
        <f t="shared" si="14"/>
        <v>3</v>
      </c>
      <c r="N22" s="855">
        <f t="shared" si="14"/>
        <v>2489</v>
      </c>
      <c r="O22" s="855">
        <f t="shared" si="14"/>
        <v>0</v>
      </c>
      <c r="P22" s="855">
        <f t="shared" si="14"/>
        <v>0</v>
      </c>
      <c r="Q22" s="855">
        <f t="shared" si="14"/>
        <v>0</v>
      </c>
      <c r="R22" s="855">
        <f t="shared" si="14"/>
        <v>0</v>
      </c>
      <c r="S22" s="855">
        <f t="shared" si="14"/>
        <v>54</v>
      </c>
      <c r="T22" s="855">
        <f t="shared" si="14"/>
        <v>44700</v>
      </c>
      <c r="U22" s="855">
        <f t="shared" si="14"/>
        <v>3</v>
      </c>
      <c r="V22" s="855">
        <f t="shared" si="14"/>
        <v>2489</v>
      </c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3"/>
      <c r="HK22" s="263"/>
      <c r="HL22" s="263"/>
      <c r="HM22" s="263"/>
      <c r="HN22" s="263"/>
      <c r="HO22" s="263"/>
      <c r="HP22" s="263"/>
      <c r="HQ22" s="263"/>
      <c r="HR22" s="263"/>
      <c r="HS22" s="263"/>
      <c r="HT22" s="263"/>
      <c r="HU22" s="263"/>
      <c r="HV22" s="263"/>
      <c r="HW22" s="263"/>
      <c r="HX22" s="263"/>
      <c r="HY22" s="263"/>
      <c r="HZ22" s="263"/>
      <c r="IA22" s="263"/>
      <c r="IB22" s="263"/>
      <c r="IC22" s="263"/>
      <c r="ID22" s="263"/>
      <c r="IE22" s="263"/>
      <c r="IF22" s="263"/>
      <c r="IG22" s="263"/>
      <c r="IH22" s="263"/>
      <c r="II22" s="263"/>
      <c r="IJ22" s="263"/>
      <c r="IK22" s="263"/>
      <c r="IL22" s="263"/>
      <c r="IM22" s="263"/>
      <c r="IN22" s="263"/>
      <c r="IO22" s="263"/>
      <c r="IP22" s="263"/>
      <c r="IQ22" s="263"/>
      <c r="IR22" s="263"/>
    </row>
    <row r="23" spans="1:252" s="3" customFormat="1" ht="22.8" x14ac:dyDescent="0.4">
      <c r="A23" s="854">
        <v>15</v>
      </c>
      <c r="B23" s="854" t="s">
        <v>241</v>
      </c>
      <c r="C23" s="855">
        <f t="shared" ref="C23:V23" si="15">C77</f>
        <v>1</v>
      </c>
      <c r="D23" s="855">
        <f t="shared" si="15"/>
        <v>200</v>
      </c>
      <c r="E23" s="855">
        <f t="shared" si="15"/>
        <v>0</v>
      </c>
      <c r="F23" s="855">
        <f t="shared" si="15"/>
        <v>0</v>
      </c>
      <c r="G23" s="855">
        <f t="shared" si="15"/>
        <v>16</v>
      </c>
      <c r="H23" s="855">
        <f t="shared" si="15"/>
        <v>2100</v>
      </c>
      <c r="I23" s="855">
        <f t="shared" si="15"/>
        <v>2</v>
      </c>
      <c r="J23" s="855">
        <f t="shared" si="15"/>
        <v>1100</v>
      </c>
      <c r="K23" s="855">
        <f t="shared" si="15"/>
        <v>58</v>
      </c>
      <c r="L23" s="855">
        <f t="shared" si="15"/>
        <v>44000</v>
      </c>
      <c r="M23" s="855">
        <f t="shared" si="15"/>
        <v>6</v>
      </c>
      <c r="N23" s="855">
        <f t="shared" si="15"/>
        <v>3300</v>
      </c>
      <c r="O23" s="855">
        <f t="shared" si="15"/>
        <v>0</v>
      </c>
      <c r="P23" s="855">
        <f t="shared" si="15"/>
        <v>0</v>
      </c>
      <c r="Q23" s="855">
        <f t="shared" si="15"/>
        <v>0</v>
      </c>
      <c r="R23" s="855">
        <f t="shared" si="15"/>
        <v>0</v>
      </c>
      <c r="S23" s="855">
        <f t="shared" si="15"/>
        <v>58</v>
      </c>
      <c r="T23" s="855">
        <f t="shared" si="15"/>
        <v>44000</v>
      </c>
      <c r="U23" s="855">
        <f t="shared" si="15"/>
        <v>6</v>
      </c>
      <c r="V23" s="855">
        <f t="shared" si="15"/>
        <v>3300</v>
      </c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/>
      <c r="GT23" s="263"/>
      <c r="GU23" s="263"/>
      <c r="GV23" s="263"/>
      <c r="GW23" s="263"/>
      <c r="GX23" s="263"/>
      <c r="GY23" s="263"/>
      <c r="GZ23" s="263"/>
      <c r="HA23" s="263"/>
      <c r="HB23" s="263"/>
      <c r="HC23" s="263"/>
      <c r="HD23" s="263"/>
      <c r="HE23" s="263"/>
      <c r="HF23" s="263"/>
      <c r="HG23" s="263"/>
      <c r="HH23" s="263"/>
      <c r="HI23" s="263"/>
      <c r="HJ23" s="263"/>
      <c r="HK23" s="263"/>
      <c r="HL23" s="263"/>
      <c r="HM23" s="263"/>
      <c r="HN23" s="263"/>
      <c r="HO23" s="263"/>
      <c r="HP23" s="263"/>
      <c r="HQ23" s="263"/>
      <c r="HR23" s="263"/>
      <c r="HS23" s="263"/>
      <c r="HT23" s="263"/>
      <c r="HU23" s="263"/>
      <c r="HV23" s="263"/>
      <c r="HW23" s="263"/>
      <c r="HX23" s="263"/>
      <c r="HY23" s="263"/>
      <c r="HZ23" s="263"/>
      <c r="IA23" s="263"/>
      <c r="IB23" s="263"/>
      <c r="IC23" s="263"/>
      <c r="ID23" s="263"/>
      <c r="IE23" s="263"/>
      <c r="IF23" s="263"/>
      <c r="IG23" s="263"/>
      <c r="IH23" s="263"/>
      <c r="II23" s="263"/>
      <c r="IJ23" s="263"/>
      <c r="IK23" s="263"/>
      <c r="IL23" s="263"/>
      <c r="IM23" s="263"/>
      <c r="IN23" s="263"/>
      <c r="IO23" s="263"/>
      <c r="IP23" s="263"/>
      <c r="IQ23" s="263"/>
      <c r="IR23" s="263"/>
    </row>
    <row r="24" spans="1:252" s="3" customFormat="1" ht="22.8" x14ac:dyDescent="0.4">
      <c r="A24" s="854">
        <v>16</v>
      </c>
      <c r="B24" s="854" t="s">
        <v>242</v>
      </c>
      <c r="C24" s="855">
        <f t="shared" ref="C24:V24" si="16">C78</f>
        <v>1</v>
      </c>
      <c r="D24" s="855">
        <f t="shared" si="16"/>
        <v>200</v>
      </c>
      <c r="E24" s="855">
        <f t="shared" si="16"/>
        <v>0</v>
      </c>
      <c r="F24" s="855">
        <f t="shared" si="16"/>
        <v>0</v>
      </c>
      <c r="G24" s="855">
        <f t="shared" si="16"/>
        <v>16</v>
      </c>
      <c r="H24" s="855">
        <f t="shared" si="16"/>
        <v>2100</v>
      </c>
      <c r="I24" s="855">
        <f t="shared" si="16"/>
        <v>0</v>
      </c>
      <c r="J24" s="855">
        <f t="shared" si="16"/>
        <v>0</v>
      </c>
      <c r="K24" s="855">
        <f t="shared" si="16"/>
        <v>57</v>
      </c>
      <c r="L24" s="855">
        <f t="shared" si="16"/>
        <v>43500</v>
      </c>
      <c r="M24" s="855">
        <f t="shared" si="16"/>
        <v>2</v>
      </c>
      <c r="N24" s="855">
        <f t="shared" si="16"/>
        <v>230</v>
      </c>
      <c r="O24" s="855">
        <f t="shared" si="16"/>
        <v>0</v>
      </c>
      <c r="P24" s="855">
        <f t="shared" si="16"/>
        <v>0</v>
      </c>
      <c r="Q24" s="855">
        <f t="shared" si="16"/>
        <v>0</v>
      </c>
      <c r="R24" s="855">
        <f t="shared" si="16"/>
        <v>0</v>
      </c>
      <c r="S24" s="855">
        <f t="shared" si="16"/>
        <v>57</v>
      </c>
      <c r="T24" s="855">
        <f t="shared" si="16"/>
        <v>43500</v>
      </c>
      <c r="U24" s="855">
        <f t="shared" si="16"/>
        <v>2</v>
      </c>
      <c r="V24" s="855">
        <f t="shared" si="16"/>
        <v>230</v>
      </c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/>
      <c r="GT24" s="263"/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3"/>
      <c r="HJ24" s="263"/>
      <c r="HK24" s="263"/>
      <c r="HL24" s="263"/>
      <c r="HM24" s="263"/>
      <c r="HN24" s="263"/>
      <c r="HO24" s="263"/>
      <c r="HP24" s="263"/>
      <c r="HQ24" s="263"/>
      <c r="HR24" s="263"/>
      <c r="HS24" s="263"/>
      <c r="HT24" s="263"/>
      <c r="HU24" s="263"/>
      <c r="HV24" s="263"/>
      <c r="HW24" s="263"/>
      <c r="HX24" s="263"/>
      <c r="HY24" s="263"/>
      <c r="HZ24" s="263"/>
      <c r="IA24" s="263"/>
      <c r="IB24" s="263"/>
      <c r="IC24" s="263"/>
      <c r="ID24" s="263"/>
      <c r="IE24" s="263"/>
      <c r="IF24" s="263"/>
      <c r="IG24" s="263"/>
      <c r="IH24" s="263"/>
      <c r="II24" s="263"/>
      <c r="IJ24" s="263"/>
      <c r="IK24" s="263"/>
      <c r="IL24" s="263"/>
      <c r="IM24" s="263"/>
      <c r="IN24" s="263"/>
      <c r="IO24" s="263"/>
      <c r="IP24" s="263"/>
      <c r="IQ24" s="263"/>
      <c r="IR24" s="263"/>
    </row>
    <row r="25" spans="1:252" s="3" customFormat="1" ht="22.8" x14ac:dyDescent="0.4">
      <c r="A25" s="854"/>
      <c r="B25" s="854" t="s">
        <v>259</v>
      </c>
      <c r="C25" s="855">
        <f t="shared" ref="C25:V25" si="17">SUM(C9:C24)</f>
        <v>42</v>
      </c>
      <c r="D25" s="855">
        <f t="shared" si="17"/>
        <v>7800</v>
      </c>
      <c r="E25" s="855">
        <f t="shared" si="17"/>
        <v>11</v>
      </c>
      <c r="F25" s="855">
        <f t="shared" si="17"/>
        <v>1930</v>
      </c>
      <c r="G25" s="855">
        <f t="shared" si="17"/>
        <v>628</v>
      </c>
      <c r="H25" s="855">
        <f t="shared" si="17"/>
        <v>108600</v>
      </c>
      <c r="I25" s="855">
        <f t="shared" si="17"/>
        <v>7</v>
      </c>
      <c r="J25" s="855">
        <f t="shared" si="17"/>
        <v>2355</v>
      </c>
      <c r="K25" s="855">
        <f t="shared" si="17"/>
        <v>3637</v>
      </c>
      <c r="L25" s="855">
        <f t="shared" si="17"/>
        <v>1874600</v>
      </c>
      <c r="M25" s="855">
        <f>SUM(M9:M24)</f>
        <v>193</v>
      </c>
      <c r="N25" s="855">
        <f t="shared" si="17"/>
        <v>122934</v>
      </c>
      <c r="O25" s="855">
        <f t="shared" si="17"/>
        <v>0</v>
      </c>
      <c r="P25" s="855">
        <f t="shared" si="17"/>
        <v>0</v>
      </c>
      <c r="Q25" s="855">
        <f t="shared" si="17"/>
        <v>0</v>
      </c>
      <c r="R25" s="855">
        <f t="shared" si="17"/>
        <v>0</v>
      </c>
      <c r="S25" s="855">
        <f t="shared" si="17"/>
        <v>3637</v>
      </c>
      <c r="T25" s="855">
        <f t="shared" si="17"/>
        <v>1874600</v>
      </c>
      <c r="U25" s="855">
        <f t="shared" si="17"/>
        <v>193</v>
      </c>
      <c r="V25" s="855">
        <f t="shared" si="17"/>
        <v>122934</v>
      </c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/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3"/>
      <c r="HJ25" s="263"/>
      <c r="HK25" s="263"/>
      <c r="HL25" s="263"/>
      <c r="HM25" s="263"/>
      <c r="HN25" s="263"/>
      <c r="HO25" s="263"/>
      <c r="HP25" s="263"/>
      <c r="HQ25" s="263"/>
      <c r="HR25" s="263"/>
      <c r="HS25" s="263"/>
      <c r="HT25" s="263"/>
      <c r="HU25" s="263"/>
      <c r="HV25" s="263"/>
      <c r="HW25" s="263"/>
      <c r="HX25" s="263"/>
      <c r="HY25" s="263"/>
      <c r="HZ25" s="263"/>
      <c r="IA25" s="263"/>
      <c r="IB25" s="263"/>
      <c r="IC25" s="263"/>
      <c r="ID25" s="263"/>
      <c r="IE25" s="263"/>
      <c r="IF25" s="263"/>
      <c r="IG25" s="263"/>
      <c r="IH25" s="263"/>
      <c r="II25" s="263"/>
      <c r="IJ25" s="263"/>
      <c r="IK25" s="263"/>
      <c r="IL25" s="263"/>
      <c r="IM25" s="263"/>
      <c r="IN25" s="263"/>
      <c r="IO25" s="263"/>
      <c r="IP25" s="263"/>
      <c r="IQ25" s="263"/>
      <c r="IR25" s="263"/>
    </row>
    <row r="26" spans="1:252" s="3" customFormat="1" ht="22.8" x14ac:dyDescent="0.4">
      <c r="A26" s="854">
        <v>17</v>
      </c>
      <c r="B26" s="854" t="s">
        <v>260</v>
      </c>
      <c r="C26" s="855">
        <f>C81</f>
        <v>22</v>
      </c>
      <c r="D26" s="855">
        <f t="shared" ref="D26:V26" si="18">D81</f>
        <v>4700</v>
      </c>
      <c r="E26" s="855">
        <f t="shared" si="18"/>
        <v>10</v>
      </c>
      <c r="F26" s="855">
        <f t="shared" si="18"/>
        <v>4409</v>
      </c>
      <c r="G26" s="855">
        <f t="shared" si="18"/>
        <v>109</v>
      </c>
      <c r="H26" s="855">
        <f t="shared" si="18"/>
        <v>27300</v>
      </c>
      <c r="I26" s="855">
        <f t="shared" si="18"/>
        <v>0</v>
      </c>
      <c r="J26" s="855">
        <f t="shared" si="18"/>
        <v>0</v>
      </c>
      <c r="K26" s="855">
        <f t="shared" si="18"/>
        <v>657</v>
      </c>
      <c r="L26" s="855">
        <f t="shared" si="18"/>
        <v>319250</v>
      </c>
      <c r="M26" s="855">
        <f t="shared" si="18"/>
        <v>53</v>
      </c>
      <c r="N26" s="855">
        <f t="shared" si="18"/>
        <v>51613</v>
      </c>
      <c r="O26" s="855">
        <f t="shared" si="18"/>
        <v>0</v>
      </c>
      <c r="P26" s="855">
        <f t="shared" si="18"/>
        <v>0</v>
      </c>
      <c r="Q26" s="855">
        <f t="shared" si="18"/>
        <v>0</v>
      </c>
      <c r="R26" s="855">
        <f t="shared" si="18"/>
        <v>0</v>
      </c>
      <c r="S26" s="855">
        <f t="shared" si="18"/>
        <v>657</v>
      </c>
      <c r="T26" s="855">
        <f t="shared" si="18"/>
        <v>319250</v>
      </c>
      <c r="U26" s="855">
        <f t="shared" si="18"/>
        <v>53</v>
      </c>
      <c r="V26" s="855">
        <f t="shared" si="18"/>
        <v>51613</v>
      </c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/>
      <c r="GT26" s="263"/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3"/>
      <c r="HJ26" s="263"/>
      <c r="HK26" s="263"/>
      <c r="HL26" s="263"/>
      <c r="HM26" s="263"/>
      <c r="HN26" s="263"/>
      <c r="HO26" s="263"/>
      <c r="HP26" s="263"/>
      <c r="HQ26" s="263"/>
      <c r="HR26" s="263"/>
      <c r="HS26" s="263"/>
      <c r="HT26" s="263"/>
      <c r="HU26" s="263"/>
      <c r="HV26" s="263"/>
      <c r="HW26" s="263"/>
      <c r="HX26" s="263"/>
      <c r="HY26" s="263"/>
      <c r="HZ26" s="263"/>
      <c r="IA26" s="263"/>
      <c r="IB26" s="263"/>
      <c r="IC26" s="263"/>
      <c r="ID26" s="263"/>
      <c r="IE26" s="263"/>
      <c r="IF26" s="263"/>
      <c r="IG26" s="263"/>
      <c r="IH26" s="263"/>
      <c r="II26" s="263"/>
      <c r="IJ26" s="263"/>
      <c r="IK26" s="263"/>
      <c r="IL26" s="263"/>
      <c r="IM26" s="263"/>
      <c r="IN26" s="263"/>
      <c r="IO26" s="263"/>
      <c r="IP26" s="263"/>
      <c r="IQ26" s="263"/>
      <c r="IR26" s="263"/>
    </row>
    <row r="27" spans="1:252" s="3" customFormat="1" ht="22.8" x14ac:dyDescent="0.4">
      <c r="A27" s="854">
        <v>18</v>
      </c>
      <c r="B27" s="854" t="s">
        <v>244</v>
      </c>
      <c r="C27" s="855">
        <f>C84</f>
        <v>1</v>
      </c>
      <c r="D27" s="855">
        <f t="shared" ref="D27:V28" si="19">D84</f>
        <v>200</v>
      </c>
      <c r="E27" s="855">
        <f t="shared" si="19"/>
        <v>0</v>
      </c>
      <c r="F27" s="855">
        <f t="shared" si="19"/>
        <v>0</v>
      </c>
      <c r="G27" s="855">
        <f t="shared" si="19"/>
        <v>16</v>
      </c>
      <c r="H27" s="855">
        <f t="shared" si="19"/>
        <v>2100</v>
      </c>
      <c r="I27" s="855">
        <f t="shared" si="19"/>
        <v>0</v>
      </c>
      <c r="J27" s="855">
        <f t="shared" si="19"/>
        <v>0</v>
      </c>
      <c r="K27" s="855">
        <f t="shared" si="19"/>
        <v>57</v>
      </c>
      <c r="L27" s="855">
        <f t="shared" si="19"/>
        <v>44500</v>
      </c>
      <c r="M27" s="855">
        <f t="shared" si="19"/>
        <v>0</v>
      </c>
      <c r="N27" s="855">
        <f t="shared" si="19"/>
        <v>0</v>
      </c>
      <c r="O27" s="855">
        <f t="shared" si="19"/>
        <v>0</v>
      </c>
      <c r="P27" s="855">
        <f t="shared" si="19"/>
        <v>0</v>
      </c>
      <c r="Q27" s="855">
        <f t="shared" si="19"/>
        <v>0</v>
      </c>
      <c r="R27" s="855">
        <f t="shared" si="19"/>
        <v>0</v>
      </c>
      <c r="S27" s="855">
        <f t="shared" si="19"/>
        <v>57</v>
      </c>
      <c r="T27" s="855">
        <f t="shared" si="19"/>
        <v>44500</v>
      </c>
      <c r="U27" s="855">
        <f t="shared" si="19"/>
        <v>0</v>
      </c>
      <c r="V27" s="855">
        <f t="shared" si="19"/>
        <v>0</v>
      </c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/>
      <c r="GT27" s="263"/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3"/>
      <c r="HJ27" s="263"/>
      <c r="HK27" s="263"/>
      <c r="HL27" s="263"/>
      <c r="HM27" s="263"/>
      <c r="HN27" s="263"/>
      <c r="HO27" s="263"/>
      <c r="HP27" s="263"/>
      <c r="HQ27" s="263"/>
      <c r="HR27" s="263"/>
      <c r="HS27" s="263"/>
      <c r="HT27" s="263"/>
      <c r="HU27" s="263"/>
      <c r="HV27" s="263"/>
      <c r="HW27" s="263"/>
      <c r="HX27" s="263"/>
      <c r="HY27" s="263"/>
      <c r="HZ27" s="263"/>
      <c r="IA27" s="263"/>
      <c r="IB27" s="263"/>
      <c r="IC27" s="263"/>
      <c r="ID27" s="263"/>
      <c r="IE27" s="263"/>
      <c r="IF27" s="263"/>
      <c r="IG27" s="263"/>
      <c r="IH27" s="263"/>
      <c r="II27" s="263"/>
      <c r="IJ27" s="263"/>
      <c r="IK27" s="263"/>
      <c r="IL27" s="263"/>
      <c r="IM27" s="263"/>
      <c r="IN27" s="263"/>
      <c r="IO27" s="263"/>
      <c r="IP27" s="263"/>
      <c r="IQ27" s="263"/>
      <c r="IR27" s="263"/>
    </row>
    <row r="28" spans="1:252" s="3" customFormat="1" ht="22.8" x14ac:dyDescent="0.4">
      <c r="A28" s="854">
        <v>19</v>
      </c>
      <c r="B28" s="854" t="s">
        <v>254</v>
      </c>
      <c r="C28" s="855">
        <f>C85</f>
        <v>1</v>
      </c>
      <c r="D28" s="855">
        <f t="shared" si="19"/>
        <v>200</v>
      </c>
      <c r="E28" s="855">
        <f t="shared" si="19"/>
        <v>0</v>
      </c>
      <c r="F28" s="855">
        <f t="shared" si="19"/>
        <v>0</v>
      </c>
      <c r="G28" s="855">
        <f t="shared" si="19"/>
        <v>30</v>
      </c>
      <c r="H28" s="855">
        <f t="shared" si="19"/>
        <v>10800</v>
      </c>
      <c r="I28" s="855">
        <f t="shared" si="19"/>
        <v>0</v>
      </c>
      <c r="J28" s="855">
        <f t="shared" si="19"/>
        <v>0</v>
      </c>
      <c r="K28" s="855">
        <f t="shared" si="19"/>
        <v>232</v>
      </c>
      <c r="L28" s="855">
        <f t="shared" si="19"/>
        <v>113900</v>
      </c>
      <c r="M28" s="855">
        <f t="shared" si="19"/>
        <v>0</v>
      </c>
      <c r="N28" s="855">
        <f t="shared" si="19"/>
        <v>0</v>
      </c>
      <c r="O28" s="855">
        <f t="shared" si="19"/>
        <v>0</v>
      </c>
      <c r="P28" s="855">
        <f t="shared" si="19"/>
        <v>0</v>
      </c>
      <c r="Q28" s="855">
        <f t="shared" si="19"/>
        <v>0</v>
      </c>
      <c r="R28" s="855">
        <f t="shared" si="19"/>
        <v>0</v>
      </c>
      <c r="S28" s="855">
        <f t="shared" si="19"/>
        <v>232</v>
      </c>
      <c r="T28" s="855">
        <f t="shared" si="19"/>
        <v>113900</v>
      </c>
      <c r="U28" s="855">
        <f t="shared" si="19"/>
        <v>0</v>
      </c>
      <c r="V28" s="855">
        <f t="shared" si="19"/>
        <v>0</v>
      </c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/>
      <c r="GT28" s="263"/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3"/>
      <c r="HJ28" s="263"/>
      <c r="HK28" s="263"/>
      <c r="HL28" s="263"/>
      <c r="HM28" s="263"/>
      <c r="HN28" s="263"/>
      <c r="HO28" s="263"/>
      <c r="HP28" s="263"/>
      <c r="HQ28" s="263"/>
      <c r="HR28" s="263"/>
      <c r="HS28" s="263"/>
      <c r="HT28" s="263"/>
      <c r="HU28" s="263"/>
      <c r="HV28" s="263"/>
      <c r="HW28" s="263"/>
      <c r="HX28" s="263"/>
      <c r="HY28" s="263"/>
      <c r="HZ28" s="263"/>
      <c r="IA28" s="263"/>
      <c r="IB28" s="263"/>
      <c r="IC28" s="263"/>
      <c r="ID28" s="263"/>
      <c r="IE28" s="263"/>
      <c r="IF28" s="263"/>
      <c r="IG28" s="263"/>
      <c r="IH28" s="263"/>
      <c r="II28" s="263"/>
      <c r="IJ28" s="263"/>
      <c r="IK28" s="263"/>
      <c r="IL28" s="263"/>
      <c r="IM28" s="263"/>
      <c r="IN28" s="263"/>
      <c r="IO28" s="263"/>
      <c r="IP28" s="263"/>
      <c r="IQ28" s="263"/>
      <c r="IR28" s="263"/>
    </row>
    <row r="29" spans="1:252" s="3" customFormat="1" ht="22.8" x14ac:dyDescent="0.4">
      <c r="A29" s="854">
        <v>20</v>
      </c>
      <c r="B29" s="854" t="s">
        <v>245</v>
      </c>
      <c r="C29" s="855">
        <f t="shared" ref="C29" si="20">C87</f>
        <v>1</v>
      </c>
      <c r="D29" s="855">
        <f t="shared" ref="D29:V29" si="21">D87</f>
        <v>200</v>
      </c>
      <c r="E29" s="855">
        <f t="shared" si="21"/>
        <v>0</v>
      </c>
      <c r="F29" s="855">
        <f t="shared" si="21"/>
        <v>0</v>
      </c>
      <c r="G29" s="855">
        <f t="shared" si="21"/>
        <v>16</v>
      </c>
      <c r="H29" s="855">
        <f t="shared" si="21"/>
        <v>2100</v>
      </c>
      <c r="I29" s="855">
        <f t="shared" si="21"/>
        <v>0</v>
      </c>
      <c r="J29" s="855">
        <f t="shared" si="21"/>
        <v>0</v>
      </c>
      <c r="K29" s="855">
        <f t="shared" si="21"/>
        <v>57</v>
      </c>
      <c r="L29" s="855">
        <f t="shared" si="21"/>
        <v>44400</v>
      </c>
      <c r="M29" s="855">
        <f t="shared" si="21"/>
        <v>3</v>
      </c>
      <c r="N29" s="855">
        <f t="shared" si="21"/>
        <v>4500</v>
      </c>
      <c r="O29" s="855">
        <f t="shared" si="21"/>
        <v>0</v>
      </c>
      <c r="P29" s="855">
        <f t="shared" si="21"/>
        <v>0</v>
      </c>
      <c r="Q29" s="855">
        <f t="shared" si="21"/>
        <v>0</v>
      </c>
      <c r="R29" s="855">
        <f t="shared" si="21"/>
        <v>0</v>
      </c>
      <c r="S29" s="855">
        <f t="shared" si="21"/>
        <v>57</v>
      </c>
      <c r="T29" s="855">
        <f t="shared" si="21"/>
        <v>44400</v>
      </c>
      <c r="U29" s="855">
        <f t="shared" si="21"/>
        <v>3</v>
      </c>
      <c r="V29" s="855">
        <f t="shared" si="21"/>
        <v>4500</v>
      </c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/>
      <c r="GT29" s="263"/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3"/>
      <c r="HJ29" s="263"/>
      <c r="HK29" s="263"/>
      <c r="HL29" s="263"/>
      <c r="HM29" s="263"/>
      <c r="HN29" s="263"/>
      <c r="HO29" s="263"/>
      <c r="HP29" s="263"/>
      <c r="HQ29" s="263"/>
      <c r="HR29" s="263"/>
      <c r="HS29" s="263"/>
      <c r="HT29" s="263"/>
      <c r="HU29" s="263"/>
      <c r="HV29" s="263"/>
      <c r="HW29" s="263"/>
      <c r="HX29" s="263"/>
      <c r="HY29" s="263"/>
      <c r="HZ29" s="263"/>
      <c r="IA29" s="263"/>
      <c r="IB29" s="263"/>
      <c r="IC29" s="263"/>
      <c r="ID29" s="263"/>
      <c r="IE29" s="263"/>
      <c r="IF29" s="263"/>
      <c r="IG29" s="263"/>
      <c r="IH29" s="263"/>
      <c r="II29" s="263"/>
      <c r="IJ29" s="263"/>
      <c r="IK29" s="263"/>
      <c r="IL29" s="263"/>
      <c r="IM29" s="263"/>
      <c r="IN29" s="263"/>
      <c r="IO29" s="263"/>
      <c r="IP29" s="263"/>
      <c r="IQ29" s="263"/>
      <c r="IR29" s="263"/>
    </row>
    <row r="30" spans="1:252" s="3" customFormat="1" ht="22.8" x14ac:dyDescent="0.4">
      <c r="A30" s="854">
        <v>21</v>
      </c>
      <c r="B30" s="854" t="s">
        <v>246</v>
      </c>
      <c r="C30" s="855">
        <f t="shared" ref="C30" si="22">C92</f>
        <v>1</v>
      </c>
      <c r="D30" s="855">
        <f t="shared" ref="D30:V30" si="23">D92</f>
        <v>200</v>
      </c>
      <c r="E30" s="855">
        <f t="shared" si="23"/>
        <v>0</v>
      </c>
      <c r="F30" s="855">
        <f t="shared" si="23"/>
        <v>0</v>
      </c>
      <c r="G30" s="855">
        <f t="shared" si="23"/>
        <v>16</v>
      </c>
      <c r="H30" s="855">
        <f t="shared" si="23"/>
        <v>2100</v>
      </c>
      <c r="I30" s="855">
        <f t="shared" si="23"/>
        <v>0</v>
      </c>
      <c r="J30" s="855">
        <f t="shared" si="23"/>
        <v>0</v>
      </c>
      <c r="K30" s="855">
        <f t="shared" si="23"/>
        <v>57</v>
      </c>
      <c r="L30" s="855">
        <f t="shared" si="23"/>
        <v>43900</v>
      </c>
      <c r="M30" s="855">
        <f t="shared" si="23"/>
        <v>2</v>
      </c>
      <c r="N30" s="855">
        <f t="shared" si="23"/>
        <v>2800</v>
      </c>
      <c r="O30" s="855">
        <f t="shared" si="23"/>
        <v>0</v>
      </c>
      <c r="P30" s="855">
        <f t="shared" si="23"/>
        <v>0</v>
      </c>
      <c r="Q30" s="855">
        <f t="shared" si="23"/>
        <v>0</v>
      </c>
      <c r="R30" s="855">
        <f t="shared" si="23"/>
        <v>0</v>
      </c>
      <c r="S30" s="855">
        <f t="shared" si="23"/>
        <v>57</v>
      </c>
      <c r="T30" s="855">
        <f t="shared" si="23"/>
        <v>43900</v>
      </c>
      <c r="U30" s="855">
        <f t="shared" si="23"/>
        <v>2</v>
      </c>
      <c r="V30" s="855">
        <f t="shared" si="23"/>
        <v>2800</v>
      </c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/>
      <c r="GT30" s="263"/>
      <c r="GU30" s="263"/>
      <c r="GV30" s="263"/>
      <c r="GW30" s="263"/>
      <c r="GX30" s="263"/>
      <c r="GY30" s="263"/>
      <c r="GZ30" s="263"/>
      <c r="HA30" s="263"/>
      <c r="HB30" s="263"/>
      <c r="HC30" s="263"/>
      <c r="HD30" s="263"/>
      <c r="HE30" s="263"/>
      <c r="HF30" s="263"/>
      <c r="HG30" s="263"/>
      <c r="HH30" s="263"/>
      <c r="HI30" s="263"/>
      <c r="HJ30" s="263"/>
      <c r="HK30" s="263"/>
      <c r="HL30" s="263"/>
      <c r="HM30" s="263"/>
      <c r="HN30" s="263"/>
      <c r="HO30" s="263"/>
      <c r="HP30" s="263"/>
      <c r="HQ30" s="263"/>
      <c r="HR30" s="263"/>
      <c r="HS30" s="263"/>
      <c r="HT30" s="263"/>
      <c r="HU30" s="263"/>
      <c r="HV30" s="263"/>
      <c r="HW30" s="263"/>
      <c r="HX30" s="263"/>
      <c r="HY30" s="263"/>
      <c r="HZ30" s="263"/>
      <c r="IA30" s="263"/>
      <c r="IB30" s="263"/>
      <c r="IC30" s="263"/>
      <c r="ID30" s="263"/>
      <c r="IE30" s="263"/>
      <c r="IF30" s="263"/>
      <c r="IG30" s="263"/>
      <c r="IH30" s="263"/>
      <c r="II30" s="263"/>
      <c r="IJ30" s="263"/>
      <c r="IK30" s="263"/>
      <c r="IL30" s="263"/>
      <c r="IM30" s="263"/>
      <c r="IN30" s="263"/>
      <c r="IO30" s="263"/>
      <c r="IP30" s="263"/>
      <c r="IQ30" s="263"/>
      <c r="IR30" s="263"/>
    </row>
    <row r="31" spans="1:252" s="3" customFormat="1" ht="22.8" x14ac:dyDescent="0.4">
      <c r="A31" s="854">
        <v>22</v>
      </c>
      <c r="B31" s="854" t="s">
        <v>248</v>
      </c>
      <c r="C31" s="855">
        <f t="shared" ref="C31" si="24">C86</f>
        <v>1</v>
      </c>
      <c r="D31" s="855">
        <f t="shared" ref="D31:V31" si="25">D86</f>
        <v>200</v>
      </c>
      <c r="E31" s="855">
        <f t="shared" si="25"/>
        <v>0</v>
      </c>
      <c r="F31" s="855">
        <f t="shared" si="25"/>
        <v>0</v>
      </c>
      <c r="G31" s="855">
        <f t="shared" si="25"/>
        <v>16</v>
      </c>
      <c r="H31" s="855">
        <f t="shared" si="25"/>
        <v>2100</v>
      </c>
      <c r="I31" s="855">
        <f t="shared" si="25"/>
        <v>0</v>
      </c>
      <c r="J31" s="855">
        <f t="shared" si="25"/>
        <v>0</v>
      </c>
      <c r="K31" s="855">
        <f t="shared" si="25"/>
        <v>57</v>
      </c>
      <c r="L31" s="855">
        <f t="shared" si="25"/>
        <v>44400</v>
      </c>
      <c r="M31" s="855">
        <f t="shared" si="25"/>
        <v>34</v>
      </c>
      <c r="N31" s="855">
        <f t="shared" si="25"/>
        <v>34260</v>
      </c>
      <c r="O31" s="855">
        <f t="shared" si="25"/>
        <v>0</v>
      </c>
      <c r="P31" s="855">
        <f t="shared" si="25"/>
        <v>0</v>
      </c>
      <c r="Q31" s="855">
        <f t="shared" si="25"/>
        <v>0</v>
      </c>
      <c r="R31" s="855">
        <f t="shared" si="25"/>
        <v>0</v>
      </c>
      <c r="S31" s="855">
        <f t="shared" si="25"/>
        <v>57</v>
      </c>
      <c r="T31" s="855">
        <f t="shared" si="25"/>
        <v>44400</v>
      </c>
      <c r="U31" s="855">
        <f t="shared" si="25"/>
        <v>34</v>
      </c>
      <c r="V31" s="855">
        <f t="shared" si="25"/>
        <v>34260</v>
      </c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3"/>
      <c r="GT31" s="263"/>
      <c r="GU31" s="263"/>
      <c r="GV31" s="263"/>
      <c r="GW31" s="263"/>
      <c r="GX31" s="263"/>
      <c r="GY31" s="263"/>
      <c r="GZ31" s="263"/>
      <c r="HA31" s="263"/>
      <c r="HB31" s="263"/>
      <c r="HC31" s="263"/>
      <c r="HD31" s="263"/>
      <c r="HE31" s="263"/>
      <c r="HF31" s="263"/>
      <c r="HG31" s="263"/>
      <c r="HH31" s="263"/>
      <c r="HI31" s="263"/>
      <c r="HJ31" s="263"/>
      <c r="HK31" s="263"/>
      <c r="HL31" s="263"/>
      <c r="HM31" s="263"/>
      <c r="HN31" s="263"/>
      <c r="HO31" s="263"/>
      <c r="HP31" s="263"/>
      <c r="HQ31" s="263"/>
      <c r="HR31" s="263"/>
      <c r="HS31" s="263"/>
      <c r="HT31" s="263"/>
      <c r="HU31" s="263"/>
      <c r="HV31" s="263"/>
      <c r="HW31" s="263"/>
      <c r="HX31" s="263"/>
      <c r="HY31" s="263"/>
      <c r="HZ31" s="263"/>
      <c r="IA31" s="263"/>
      <c r="IB31" s="263"/>
      <c r="IC31" s="263"/>
      <c r="ID31" s="263"/>
      <c r="IE31" s="263"/>
      <c r="IF31" s="263"/>
      <c r="IG31" s="263"/>
      <c r="IH31" s="263"/>
      <c r="II31" s="263"/>
      <c r="IJ31" s="263"/>
      <c r="IK31" s="263"/>
      <c r="IL31" s="263"/>
      <c r="IM31" s="263"/>
      <c r="IN31" s="263"/>
      <c r="IO31" s="263"/>
      <c r="IP31" s="263"/>
      <c r="IQ31" s="263"/>
      <c r="IR31" s="263"/>
    </row>
    <row r="32" spans="1:252" s="3" customFormat="1" ht="22.8" x14ac:dyDescent="0.4">
      <c r="A32" s="854">
        <v>23</v>
      </c>
      <c r="B32" s="854" t="s">
        <v>390</v>
      </c>
      <c r="C32" s="855">
        <f t="shared" ref="C32" si="26">C93</f>
        <v>1</v>
      </c>
      <c r="D32" s="855">
        <f t="shared" ref="D32:V32" si="27">D93</f>
        <v>200</v>
      </c>
      <c r="E32" s="855">
        <f t="shared" si="27"/>
        <v>0</v>
      </c>
      <c r="F32" s="855">
        <f t="shared" si="27"/>
        <v>0</v>
      </c>
      <c r="G32" s="855">
        <f t="shared" si="27"/>
        <v>16</v>
      </c>
      <c r="H32" s="855">
        <f t="shared" si="27"/>
        <v>2100</v>
      </c>
      <c r="I32" s="855">
        <f t="shared" si="27"/>
        <v>0</v>
      </c>
      <c r="J32" s="855">
        <f t="shared" si="27"/>
        <v>0</v>
      </c>
      <c r="K32" s="855">
        <f t="shared" si="27"/>
        <v>57</v>
      </c>
      <c r="L32" s="855">
        <f t="shared" si="27"/>
        <v>43900</v>
      </c>
      <c r="M32" s="855">
        <f t="shared" si="27"/>
        <v>2</v>
      </c>
      <c r="N32" s="855">
        <f t="shared" si="27"/>
        <v>24000</v>
      </c>
      <c r="O32" s="855">
        <f t="shared" si="27"/>
        <v>0</v>
      </c>
      <c r="P32" s="855">
        <f t="shared" si="27"/>
        <v>0</v>
      </c>
      <c r="Q32" s="855">
        <f t="shared" si="27"/>
        <v>0</v>
      </c>
      <c r="R32" s="855">
        <f t="shared" si="27"/>
        <v>0</v>
      </c>
      <c r="S32" s="855">
        <f t="shared" si="27"/>
        <v>57</v>
      </c>
      <c r="T32" s="855">
        <f t="shared" si="27"/>
        <v>43900</v>
      </c>
      <c r="U32" s="855">
        <f t="shared" si="27"/>
        <v>2</v>
      </c>
      <c r="V32" s="855">
        <f t="shared" si="27"/>
        <v>24000</v>
      </c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/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3"/>
      <c r="HJ32" s="263"/>
      <c r="HK32" s="263"/>
      <c r="HL32" s="263"/>
      <c r="HM32" s="263"/>
      <c r="HN32" s="263"/>
      <c r="HO32" s="263"/>
      <c r="HP32" s="263"/>
      <c r="HQ32" s="263"/>
      <c r="HR32" s="263"/>
      <c r="HS32" s="263"/>
      <c r="HT32" s="263"/>
      <c r="HU32" s="263"/>
      <c r="HV32" s="263"/>
      <c r="HW32" s="263"/>
      <c r="HX32" s="263"/>
      <c r="HY32" s="263"/>
      <c r="HZ32" s="263"/>
      <c r="IA32" s="263"/>
      <c r="IB32" s="263"/>
      <c r="IC32" s="263"/>
      <c r="ID32" s="263"/>
      <c r="IE32" s="263"/>
      <c r="IF32" s="263"/>
      <c r="IG32" s="263"/>
      <c r="IH32" s="263"/>
      <c r="II32" s="263"/>
      <c r="IJ32" s="263"/>
      <c r="IK32" s="263"/>
      <c r="IL32" s="263"/>
      <c r="IM32" s="263"/>
      <c r="IN32" s="263"/>
      <c r="IO32" s="263"/>
      <c r="IP32" s="263"/>
      <c r="IQ32" s="263"/>
      <c r="IR32" s="263"/>
    </row>
    <row r="33" spans="1:252" s="3" customFormat="1" ht="22.8" x14ac:dyDescent="0.4">
      <c r="A33" s="854">
        <v>24</v>
      </c>
      <c r="B33" s="854" t="s">
        <v>250</v>
      </c>
      <c r="C33" s="855">
        <f t="shared" ref="C33" si="28">SUM(C82:C83)</f>
        <v>6</v>
      </c>
      <c r="D33" s="855">
        <f t="shared" ref="D33:V33" si="29">SUM(D82:D83)</f>
        <v>1200</v>
      </c>
      <c r="E33" s="855">
        <f t="shared" si="29"/>
        <v>0</v>
      </c>
      <c r="F33" s="855">
        <f t="shared" si="29"/>
        <v>0</v>
      </c>
      <c r="G33" s="855">
        <f t="shared" si="29"/>
        <v>35</v>
      </c>
      <c r="H33" s="855">
        <f t="shared" si="29"/>
        <v>18000</v>
      </c>
      <c r="I33" s="855">
        <f t="shared" si="29"/>
        <v>0</v>
      </c>
      <c r="J33" s="855">
        <f t="shared" si="29"/>
        <v>0</v>
      </c>
      <c r="K33" s="855">
        <f t="shared" si="29"/>
        <v>236</v>
      </c>
      <c r="L33" s="855">
        <f t="shared" si="29"/>
        <v>217600</v>
      </c>
      <c r="M33" s="855">
        <f t="shared" si="29"/>
        <v>0</v>
      </c>
      <c r="N33" s="855">
        <f t="shared" si="29"/>
        <v>0</v>
      </c>
      <c r="O33" s="855">
        <f t="shared" si="29"/>
        <v>0</v>
      </c>
      <c r="P33" s="855">
        <f t="shared" si="29"/>
        <v>0</v>
      </c>
      <c r="Q33" s="855">
        <f t="shared" si="29"/>
        <v>0</v>
      </c>
      <c r="R33" s="855">
        <f t="shared" si="29"/>
        <v>0</v>
      </c>
      <c r="S33" s="855">
        <f t="shared" si="29"/>
        <v>236</v>
      </c>
      <c r="T33" s="855">
        <f t="shared" si="29"/>
        <v>217600</v>
      </c>
      <c r="U33" s="855">
        <f t="shared" si="29"/>
        <v>0</v>
      </c>
      <c r="V33" s="855">
        <f t="shared" si="29"/>
        <v>0</v>
      </c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/>
      <c r="GT33" s="263"/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3"/>
      <c r="HJ33" s="263"/>
      <c r="HK33" s="263"/>
      <c r="HL33" s="263"/>
      <c r="HM33" s="263"/>
      <c r="HN33" s="263"/>
      <c r="HO33" s="263"/>
      <c r="HP33" s="263"/>
      <c r="HQ33" s="263"/>
      <c r="HR33" s="263"/>
      <c r="HS33" s="263"/>
      <c r="HT33" s="263"/>
      <c r="HU33" s="263"/>
      <c r="HV33" s="263"/>
      <c r="HW33" s="263"/>
      <c r="HX33" s="263"/>
      <c r="HY33" s="263"/>
      <c r="HZ33" s="263"/>
      <c r="IA33" s="263"/>
      <c r="IB33" s="263"/>
      <c r="IC33" s="263"/>
      <c r="ID33" s="263"/>
      <c r="IE33" s="263"/>
      <c r="IF33" s="263"/>
      <c r="IG33" s="263"/>
      <c r="IH33" s="263"/>
      <c r="II33" s="263"/>
      <c r="IJ33" s="263"/>
      <c r="IK33" s="263"/>
      <c r="IL33" s="263"/>
      <c r="IM33" s="263"/>
      <c r="IN33" s="263"/>
      <c r="IO33" s="263"/>
      <c r="IP33" s="263"/>
      <c r="IQ33" s="263"/>
      <c r="IR33" s="263"/>
    </row>
    <row r="34" spans="1:252" s="3" customFormat="1" ht="22.8" x14ac:dyDescent="0.4">
      <c r="A34" s="854">
        <v>25</v>
      </c>
      <c r="B34" s="854" t="s">
        <v>251</v>
      </c>
      <c r="C34" s="855">
        <f t="shared" ref="C34:C35" si="30">C89</f>
        <v>7</v>
      </c>
      <c r="D34" s="855">
        <f t="shared" ref="D34:V34" si="31">D89</f>
        <v>1400</v>
      </c>
      <c r="E34" s="855">
        <f t="shared" si="31"/>
        <v>0</v>
      </c>
      <c r="F34" s="855">
        <f t="shared" si="31"/>
        <v>0</v>
      </c>
      <c r="G34" s="855">
        <f t="shared" si="31"/>
        <v>68</v>
      </c>
      <c r="H34" s="855">
        <f t="shared" si="31"/>
        <v>22900</v>
      </c>
      <c r="I34" s="855">
        <f t="shared" si="31"/>
        <v>0</v>
      </c>
      <c r="J34" s="855">
        <f>J89</f>
        <v>0</v>
      </c>
      <c r="K34" s="855">
        <f t="shared" si="31"/>
        <v>268</v>
      </c>
      <c r="L34" s="855">
        <f t="shared" si="31"/>
        <v>319500</v>
      </c>
      <c r="M34" s="855">
        <f t="shared" si="31"/>
        <v>163</v>
      </c>
      <c r="N34" s="855">
        <f t="shared" si="31"/>
        <v>730013</v>
      </c>
      <c r="O34" s="855">
        <f t="shared" si="31"/>
        <v>0</v>
      </c>
      <c r="P34" s="855">
        <f t="shared" si="31"/>
        <v>0</v>
      </c>
      <c r="Q34" s="855">
        <f t="shared" si="31"/>
        <v>0</v>
      </c>
      <c r="R34" s="855">
        <f t="shared" si="31"/>
        <v>0</v>
      </c>
      <c r="S34" s="855">
        <f t="shared" si="31"/>
        <v>268</v>
      </c>
      <c r="T34" s="855">
        <f t="shared" si="31"/>
        <v>319500</v>
      </c>
      <c r="U34" s="855">
        <f t="shared" si="31"/>
        <v>163</v>
      </c>
      <c r="V34" s="855">
        <f t="shared" si="31"/>
        <v>730013</v>
      </c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/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3"/>
      <c r="HJ34" s="263"/>
      <c r="HK34" s="263"/>
      <c r="HL34" s="263"/>
      <c r="HM34" s="263"/>
      <c r="HN34" s="263"/>
      <c r="HO34" s="263"/>
      <c r="HP34" s="263"/>
      <c r="HQ34" s="263"/>
      <c r="HR34" s="263"/>
      <c r="HS34" s="263"/>
      <c r="HT34" s="263"/>
      <c r="HU34" s="263"/>
      <c r="HV34" s="263"/>
      <c r="HW34" s="263"/>
      <c r="HX34" s="263"/>
      <c r="HY34" s="263"/>
      <c r="HZ34" s="263"/>
      <c r="IA34" s="263"/>
      <c r="IB34" s="263"/>
      <c r="IC34" s="263"/>
      <c r="ID34" s="263"/>
      <c r="IE34" s="263"/>
      <c r="IF34" s="263"/>
      <c r="IG34" s="263"/>
      <c r="IH34" s="263"/>
      <c r="II34" s="263"/>
      <c r="IJ34" s="263"/>
      <c r="IK34" s="263"/>
      <c r="IL34" s="263"/>
      <c r="IM34" s="263"/>
      <c r="IN34" s="263"/>
      <c r="IO34" s="263"/>
      <c r="IP34" s="263"/>
      <c r="IQ34" s="263"/>
      <c r="IR34" s="263"/>
    </row>
    <row r="35" spans="1:252" s="3" customFormat="1" ht="22.8" x14ac:dyDescent="0.4">
      <c r="A35" s="854">
        <v>26</v>
      </c>
      <c r="B35" s="854" t="s">
        <v>252</v>
      </c>
      <c r="C35" s="855">
        <f t="shared" si="30"/>
        <v>2</v>
      </c>
      <c r="D35" s="855">
        <f t="shared" ref="D35:V35" si="32">D90</f>
        <v>400</v>
      </c>
      <c r="E35" s="855">
        <f t="shared" si="32"/>
        <v>0</v>
      </c>
      <c r="F35" s="855">
        <f t="shared" si="32"/>
        <v>0</v>
      </c>
      <c r="G35" s="855">
        <f t="shared" si="32"/>
        <v>32</v>
      </c>
      <c r="H35" s="855">
        <f t="shared" si="32"/>
        <v>4200</v>
      </c>
      <c r="I35" s="855">
        <f t="shared" si="32"/>
        <v>0</v>
      </c>
      <c r="J35" s="855">
        <f t="shared" si="32"/>
        <v>0</v>
      </c>
      <c r="K35" s="855">
        <f t="shared" si="32"/>
        <v>122</v>
      </c>
      <c r="L35" s="855">
        <f t="shared" si="32"/>
        <v>89100</v>
      </c>
      <c r="M35" s="855">
        <f t="shared" si="32"/>
        <v>24</v>
      </c>
      <c r="N35" s="855">
        <f t="shared" si="32"/>
        <v>1210</v>
      </c>
      <c r="O35" s="855">
        <f t="shared" si="32"/>
        <v>0</v>
      </c>
      <c r="P35" s="855">
        <f t="shared" si="32"/>
        <v>0</v>
      </c>
      <c r="Q35" s="855">
        <f t="shared" si="32"/>
        <v>0</v>
      </c>
      <c r="R35" s="855">
        <f t="shared" si="32"/>
        <v>0</v>
      </c>
      <c r="S35" s="855">
        <f t="shared" si="32"/>
        <v>122</v>
      </c>
      <c r="T35" s="855">
        <f t="shared" si="32"/>
        <v>89100</v>
      </c>
      <c r="U35" s="855">
        <f t="shared" si="32"/>
        <v>24</v>
      </c>
      <c r="V35" s="855">
        <f t="shared" si="32"/>
        <v>1210</v>
      </c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/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3"/>
      <c r="GS35" s="263"/>
      <c r="GT35" s="263"/>
      <c r="GU35" s="263"/>
      <c r="GV35" s="263"/>
      <c r="GW35" s="263"/>
      <c r="GX35" s="263"/>
      <c r="GY35" s="263"/>
      <c r="GZ35" s="263"/>
      <c r="HA35" s="263"/>
      <c r="HB35" s="263"/>
      <c r="HC35" s="263"/>
      <c r="HD35" s="263"/>
      <c r="HE35" s="263"/>
      <c r="HF35" s="263"/>
      <c r="HG35" s="263"/>
      <c r="HH35" s="263"/>
      <c r="HI35" s="263"/>
      <c r="HJ35" s="263"/>
      <c r="HK35" s="263"/>
      <c r="HL35" s="263"/>
      <c r="HM35" s="263"/>
      <c r="HN35" s="263"/>
      <c r="HO35" s="263"/>
      <c r="HP35" s="263"/>
      <c r="HQ35" s="263"/>
      <c r="HR35" s="263"/>
      <c r="HS35" s="263"/>
      <c r="HT35" s="263"/>
      <c r="HU35" s="263"/>
      <c r="HV35" s="263"/>
      <c r="HW35" s="263"/>
      <c r="HX35" s="263"/>
      <c r="HY35" s="263"/>
      <c r="HZ35" s="263"/>
      <c r="IA35" s="263"/>
      <c r="IB35" s="263"/>
      <c r="IC35" s="263"/>
      <c r="ID35" s="263"/>
      <c r="IE35" s="263"/>
      <c r="IF35" s="263"/>
      <c r="IG35" s="263"/>
      <c r="IH35" s="263"/>
      <c r="II35" s="263"/>
      <c r="IJ35" s="263"/>
      <c r="IK35" s="263"/>
      <c r="IL35" s="263"/>
      <c r="IM35" s="263"/>
      <c r="IN35" s="263"/>
      <c r="IO35" s="263"/>
      <c r="IP35" s="263"/>
      <c r="IQ35" s="263"/>
      <c r="IR35" s="263"/>
    </row>
    <row r="36" spans="1:252" s="3" customFormat="1" ht="22.8" x14ac:dyDescent="0.4">
      <c r="A36" s="854">
        <v>27</v>
      </c>
      <c r="B36" s="854" t="s">
        <v>253</v>
      </c>
      <c r="C36" s="855">
        <f t="shared" ref="C36" si="33">C88</f>
        <v>25</v>
      </c>
      <c r="D36" s="855">
        <f t="shared" ref="D36:V36" si="34">D88</f>
        <v>5000</v>
      </c>
      <c r="E36" s="855">
        <f t="shared" si="34"/>
        <v>1</v>
      </c>
      <c r="F36" s="855">
        <f t="shared" si="34"/>
        <v>43</v>
      </c>
      <c r="G36" s="855">
        <f t="shared" si="34"/>
        <v>115</v>
      </c>
      <c r="H36" s="855">
        <f t="shared" si="34"/>
        <v>44200</v>
      </c>
      <c r="I36" s="855">
        <f t="shared" si="34"/>
        <v>0</v>
      </c>
      <c r="J36" s="855">
        <f t="shared" si="34"/>
        <v>0</v>
      </c>
      <c r="K36" s="855">
        <f t="shared" si="34"/>
        <v>638</v>
      </c>
      <c r="L36" s="855">
        <f t="shared" si="34"/>
        <v>409600</v>
      </c>
      <c r="M36" s="855">
        <f t="shared" si="34"/>
        <v>242</v>
      </c>
      <c r="N36" s="855">
        <f t="shared" si="34"/>
        <v>337920</v>
      </c>
      <c r="O36" s="855">
        <f t="shared" si="34"/>
        <v>0</v>
      </c>
      <c r="P36" s="855">
        <f t="shared" si="34"/>
        <v>0</v>
      </c>
      <c r="Q36" s="855">
        <f t="shared" si="34"/>
        <v>0</v>
      </c>
      <c r="R36" s="855">
        <f t="shared" si="34"/>
        <v>0</v>
      </c>
      <c r="S36" s="855">
        <f t="shared" si="34"/>
        <v>638</v>
      </c>
      <c r="T36" s="855">
        <f t="shared" si="34"/>
        <v>409600</v>
      </c>
      <c r="U36" s="855">
        <f t="shared" si="34"/>
        <v>242</v>
      </c>
      <c r="V36" s="855">
        <f t="shared" si="34"/>
        <v>337920</v>
      </c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/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3"/>
      <c r="HJ36" s="263"/>
      <c r="HK36" s="263"/>
      <c r="HL36" s="263"/>
      <c r="HM36" s="263"/>
      <c r="HN36" s="263"/>
      <c r="HO36" s="263"/>
      <c r="HP36" s="263"/>
      <c r="HQ36" s="263"/>
      <c r="HR36" s="263"/>
      <c r="HS36" s="263"/>
      <c r="HT36" s="263"/>
      <c r="HU36" s="263"/>
      <c r="HV36" s="263"/>
      <c r="HW36" s="263"/>
      <c r="HX36" s="263"/>
      <c r="HY36" s="263"/>
      <c r="HZ36" s="263"/>
      <c r="IA36" s="263"/>
      <c r="IB36" s="263"/>
      <c r="IC36" s="263"/>
      <c r="ID36" s="263"/>
      <c r="IE36" s="263"/>
      <c r="IF36" s="263"/>
      <c r="IG36" s="263"/>
      <c r="IH36" s="263"/>
      <c r="II36" s="263"/>
      <c r="IJ36" s="263"/>
      <c r="IK36" s="263"/>
      <c r="IL36" s="263"/>
      <c r="IM36" s="263"/>
      <c r="IN36" s="263"/>
      <c r="IO36" s="263"/>
      <c r="IP36" s="263"/>
      <c r="IQ36" s="263"/>
      <c r="IR36" s="263"/>
    </row>
    <row r="37" spans="1:252" s="3" customFormat="1" ht="22.8" x14ac:dyDescent="0.4">
      <c r="A37" s="854">
        <v>28</v>
      </c>
      <c r="B37" s="854" t="s">
        <v>255</v>
      </c>
      <c r="C37" s="855">
        <f>C91</f>
        <v>2</v>
      </c>
      <c r="D37" s="855">
        <f t="shared" ref="D37:V37" si="35">D91</f>
        <v>400</v>
      </c>
      <c r="E37" s="855">
        <f t="shared" si="35"/>
        <v>0</v>
      </c>
      <c r="F37" s="855">
        <f t="shared" si="35"/>
        <v>0</v>
      </c>
      <c r="G37" s="855">
        <f t="shared" si="35"/>
        <v>32</v>
      </c>
      <c r="H37" s="855">
        <f t="shared" si="35"/>
        <v>4200</v>
      </c>
      <c r="I37" s="855">
        <f t="shared" si="35"/>
        <v>0</v>
      </c>
      <c r="J37" s="855">
        <f t="shared" si="35"/>
        <v>0</v>
      </c>
      <c r="K37" s="855">
        <f t="shared" si="35"/>
        <v>114</v>
      </c>
      <c r="L37" s="855">
        <f t="shared" si="35"/>
        <v>87800</v>
      </c>
      <c r="M37" s="855">
        <f t="shared" si="35"/>
        <v>6</v>
      </c>
      <c r="N37" s="855">
        <f t="shared" si="35"/>
        <v>11300</v>
      </c>
      <c r="O37" s="855">
        <f t="shared" si="35"/>
        <v>0</v>
      </c>
      <c r="P37" s="855">
        <f t="shared" si="35"/>
        <v>0</v>
      </c>
      <c r="Q37" s="855">
        <f t="shared" si="35"/>
        <v>0</v>
      </c>
      <c r="R37" s="855">
        <f t="shared" si="35"/>
        <v>0</v>
      </c>
      <c r="S37" s="855">
        <f t="shared" si="35"/>
        <v>114</v>
      </c>
      <c r="T37" s="855">
        <f t="shared" si="35"/>
        <v>87800</v>
      </c>
      <c r="U37" s="855">
        <f t="shared" si="35"/>
        <v>6</v>
      </c>
      <c r="V37" s="855">
        <f t="shared" si="35"/>
        <v>11300</v>
      </c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/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3"/>
      <c r="HJ37" s="263"/>
      <c r="HK37" s="263"/>
      <c r="HL37" s="263"/>
      <c r="HM37" s="263"/>
      <c r="HN37" s="263"/>
      <c r="HO37" s="263"/>
      <c r="HP37" s="263"/>
      <c r="HQ37" s="263"/>
      <c r="HR37" s="263"/>
      <c r="HS37" s="263"/>
      <c r="HT37" s="263"/>
      <c r="HU37" s="263"/>
      <c r="HV37" s="263"/>
      <c r="HW37" s="263"/>
      <c r="HX37" s="263"/>
      <c r="HY37" s="263"/>
      <c r="HZ37" s="263"/>
      <c r="IA37" s="263"/>
      <c r="IB37" s="263"/>
      <c r="IC37" s="263"/>
      <c r="ID37" s="263"/>
      <c r="IE37" s="263"/>
      <c r="IF37" s="263"/>
      <c r="IG37" s="263"/>
      <c r="IH37" s="263"/>
      <c r="II37" s="263"/>
      <c r="IJ37" s="263"/>
      <c r="IK37" s="263"/>
      <c r="IL37" s="263"/>
      <c r="IM37" s="263"/>
      <c r="IN37" s="263"/>
      <c r="IO37" s="263"/>
      <c r="IP37" s="263"/>
      <c r="IQ37" s="263"/>
      <c r="IR37" s="263"/>
    </row>
    <row r="38" spans="1:252" s="3" customFormat="1" ht="22.8" x14ac:dyDescent="0.4">
      <c r="A38" s="854">
        <v>29</v>
      </c>
      <c r="B38" s="854" t="s">
        <v>310</v>
      </c>
      <c r="C38" s="855">
        <f t="shared" ref="C38:R39" si="36">C94</f>
        <v>1</v>
      </c>
      <c r="D38" s="855">
        <f t="shared" si="36"/>
        <v>200</v>
      </c>
      <c r="E38" s="855">
        <f t="shared" si="36"/>
        <v>0</v>
      </c>
      <c r="F38" s="855">
        <f t="shared" si="36"/>
        <v>0</v>
      </c>
      <c r="G38" s="855">
        <f t="shared" si="36"/>
        <v>16</v>
      </c>
      <c r="H38" s="855">
        <f t="shared" si="36"/>
        <v>2100</v>
      </c>
      <c r="I38" s="855">
        <f t="shared" si="36"/>
        <v>0</v>
      </c>
      <c r="J38" s="855">
        <f t="shared" si="36"/>
        <v>0</v>
      </c>
      <c r="K38" s="855">
        <f t="shared" si="36"/>
        <v>57</v>
      </c>
      <c r="L38" s="855">
        <f t="shared" si="36"/>
        <v>43900</v>
      </c>
      <c r="M38" s="855">
        <f t="shared" si="36"/>
        <v>713</v>
      </c>
      <c r="N38" s="855">
        <f t="shared" si="36"/>
        <v>46150</v>
      </c>
      <c r="O38" s="855">
        <f t="shared" si="36"/>
        <v>0</v>
      </c>
      <c r="P38" s="855">
        <f t="shared" si="36"/>
        <v>0</v>
      </c>
      <c r="Q38" s="855">
        <f t="shared" si="36"/>
        <v>0</v>
      </c>
      <c r="R38" s="855">
        <f t="shared" si="36"/>
        <v>0</v>
      </c>
      <c r="S38" s="855">
        <f t="shared" ref="S38:V38" si="37">S94</f>
        <v>57</v>
      </c>
      <c r="T38" s="855">
        <f t="shared" si="37"/>
        <v>43900</v>
      </c>
      <c r="U38" s="855">
        <f t="shared" si="37"/>
        <v>713</v>
      </c>
      <c r="V38" s="855">
        <f t="shared" si="37"/>
        <v>46150</v>
      </c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</row>
    <row r="39" spans="1:252" s="3" customFormat="1" ht="22.8" x14ac:dyDescent="0.4">
      <c r="A39" s="854">
        <v>30</v>
      </c>
      <c r="B39" s="854" t="s">
        <v>256</v>
      </c>
      <c r="C39" s="855">
        <f t="shared" si="36"/>
        <v>1</v>
      </c>
      <c r="D39" s="855">
        <f t="shared" ref="D39:V39" si="38">D95</f>
        <v>200</v>
      </c>
      <c r="E39" s="855">
        <f t="shared" si="38"/>
        <v>0</v>
      </c>
      <c r="F39" s="855">
        <f t="shared" si="38"/>
        <v>0</v>
      </c>
      <c r="G39" s="855">
        <f t="shared" si="38"/>
        <v>16</v>
      </c>
      <c r="H39" s="855">
        <f t="shared" si="38"/>
        <v>2100</v>
      </c>
      <c r="I39" s="855">
        <f t="shared" si="38"/>
        <v>0</v>
      </c>
      <c r="J39" s="855">
        <f t="shared" si="38"/>
        <v>0</v>
      </c>
      <c r="K39" s="855">
        <f t="shared" si="38"/>
        <v>57</v>
      </c>
      <c r="L39" s="855">
        <f t="shared" si="38"/>
        <v>43900</v>
      </c>
      <c r="M39" s="855">
        <f t="shared" si="38"/>
        <v>0</v>
      </c>
      <c r="N39" s="855">
        <f t="shared" si="38"/>
        <v>0</v>
      </c>
      <c r="O39" s="855">
        <f t="shared" si="38"/>
        <v>0</v>
      </c>
      <c r="P39" s="855">
        <f t="shared" si="38"/>
        <v>0</v>
      </c>
      <c r="Q39" s="855">
        <f t="shared" si="38"/>
        <v>0</v>
      </c>
      <c r="R39" s="855">
        <f t="shared" si="38"/>
        <v>0</v>
      </c>
      <c r="S39" s="855">
        <f t="shared" si="38"/>
        <v>57</v>
      </c>
      <c r="T39" s="855">
        <f t="shared" si="38"/>
        <v>43900</v>
      </c>
      <c r="U39" s="855">
        <f t="shared" si="38"/>
        <v>0</v>
      </c>
      <c r="V39" s="855">
        <f t="shared" si="38"/>
        <v>0</v>
      </c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/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3"/>
      <c r="HJ39" s="263"/>
      <c r="HK39" s="263"/>
      <c r="HL39" s="263"/>
      <c r="HM39" s="263"/>
      <c r="HN39" s="263"/>
      <c r="HO39" s="263"/>
      <c r="HP39" s="263"/>
      <c r="HQ39" s="263"/>
      <c r="HR39" s="263"/>
      <c r="HS39" s="263"/>
      <c r="HT39" s="263"/>
      <c r="HU39" s="263"/>
      <c r="HV39" s="263"/>
      <c r="HW39" s="263"/>
      <c r="HX39" s="263"/>
      <c r="HY39" s="263"/>
      <c r="HZ39" s="263"/>
      <c r="IA39" s="263"/>
      <c r="IB39" s="263"/>
      <c r="IC39" s="263"/>
      <c r="ID39" s="263"/>
      <c r="IE39" s="263"/>
      <c r="IF39" s="263"/>
      <c r="IG39" s="263"/>
      <c r="IH39" s="263"/>
      <c r="II39" s="263"/>
      <c r="IJ39" s="263"/>
      <c r="IK39" s="263"/>
      <c r="IL39" s="263"/>
      <c r="IM39" s="263"/>
      <c r="IN39" s="263"/>
      <c r="IO39" s="263"/>
      <c r="IP39" s="263"/>
      <c r="IQ39" s="263"/>
      <c r="IR39" s="263"/>
    </row>
    <row r="40" spans="1:252" s="3" customFormat="1" ht="22.8" x14ac:dyDescent="0.4">
      <c r="A40" s="854"/>
      <c r="B40" s="854" t="s">
        <v>261</v>
      </c>
      <c r="C40" s="855">
        <f t="shared" ref="C40:V40" si="39">SUM(C27:C39)</f>
        <v>50</v>
      </c>
      <c r="D40" s="855">
        <f t="shared" si="39"/>
        <v>10000</v>
      </c>
      <c r="E40" s="855">
        <f t="shared" si="39"/>
        <v>1</v>
      </c>
      <c r="F40" s="855">
        <f t="shared" si="39"/>
        <v>43</v>
      </c>
      <c r="G40" s="855">
        <f t="shared" si="39"/>
        <v>424</v>
      </c>
      <c r="H40" s="855">
        <f t="shared" si="39"/>
        <v>119000</v>
      </c>
      <c r="I40" s="855">
        <f t="shared" si="39"/>
        <v>0</v>
      </c>
      <c r="J40" s="855">
        <f t="shared" si="39"/>
        <v>0</v>
      </c>
      <c r="K40" s="855">
        <f t="shared" si="39"/>
        <v>2009</v>
      </c>
      <c r="L40" s="855">
        <f t="shared" si="39"/>
        <v>1546400</v>
      </c>
      <c r="M40" s="855">
        <f t="shared" si="39"/>
        <v>1189</v>
      </c>
      <c r="N40" s="855">
        <f t="shared" si="39"/>
        <v>1192153</v>
      </c>
      <c r="O40" s="855">
        <f t="shared" si="39"/>
        <v>0</v>
      </c>
      <c r="P40" s="855">
        <f t="shared" si="39"/>
        <v>0</v>
      </c>
      <c r="Q40" s="855">
        <f t="shared" si="39"/>
        <v>0</v>
      </c>
      <c r="R40" s="855">
        <f t="shared" si="39"/>
        <v>0</v>
      </c>
      <c r="S40" s="855">
        <f t="shared" si="39"/>
        <v>2009</v>
      </c>
      <c r="T40" s="855">
        <f t="shared" si="39"/>
        <v>1546400</v>
      </c>
      <c r="U40" s="855">
        <f t="shared" si="39"/>
        <v>1189</v>
      </c>
      <c r="V40" s="855">
        <f t="shared" si="39"/>
        <v>1192153</v>
      </c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3"/>
      <c r="GS40" s="263"/>
      <c r="GT40" s="263"/>
      <c r="GU40" s="263"/>
      <c r="GV40" s="263"/>
      <c r="GW40" s="263"/>
      <c r="GX40" s="263"/>
      <c r="GY40" s="263"/>
      <c r="GZ40" s="263"/>
      <c r="HA40" s="263"/>
      <c r="HB40" s="263"/>
      <c r="HC40" s="263"/>
      <c r="HD40" s="263"/>
      <c r="HE40" s="263"/>
      <c r="HF40" s="263"/>
      <c r="HG40" s="263"/>
      <c r="HH40" s="263"/>
      <c r="HI40" s="263"/>
      <c r="HJ40" s="263"/>
      <c r="HK40" s="263"/>
      <c r="HL40" s="263"/>
      <c r="HM40" s="263"/>
      <c r="HN40" s="263"/>
      <c r="HO40" s="263"/>
      <c r="HP40" s="263"/>
      <c r="HQ40" s="263"/>
      <c r="HR40" s="263"/>
      <c r="HS40" s="263"/>
      <c r="HT40" s="263"/>
      <c r="HU40" s="263"/>
      <c r="HV40" s="263"/>
      <c r="HW40" s="263"/>
      <c r="HX40" s="263"/>
      <c r="HY40" s="263"/>
      <c r="HZ40" s="263"/>
      <c r="IA40" s="263"/>
      <c r="IB40" s="263"/>
      <c r="IC40" s="263"/>
      <c r="ID40" s="263"/>
      <c r="IE40" s="263"/>
      <c r="IF40" s="263"/>
      <c r="IG40" s="263"/>
      <c r="IH40" s="263"/>
      <c r="II40" s="263"/>
      <c r="IJ40" s="263"/>
      <c r="IK40" s="263"/>
      <c r="IL40" s="263"/>
      <c r="IM40" s="263"/>
      <c r="IN40" s="263"/>
      <c r="IO40" s="263"/>
      <c r="IP40" s="263"/>
      <c r="IQ40" s="263"/>
      <c r="IR40" s="263"/>
    </row>
    <row r="41" spans="1:252" s="3" customFormat="1" ht="22.8" x14ac:dyDescent="0.4">
      <c r="A41" s="854"/>
      <c r="B41" s="854" t="s">
        <v>157</v>
      </c>
      <c r="C41" s="855">
        <f t="shared" ref="C41:V41" si="40">C25+C26+C40</f>
        <v>114</v>
      </c>
      <c r="D41" s="855">
        <f t="shared" si="40"/>
        <v>22500</v>
      </c>
      <c r="E41" s="855">
        <f t="shared" si="40"/>
        <v>22</v>
      </c>
      <c r="F41" s="855">
        <f t="shared" si="40"/>
        <v>6382</v>
      </c>
      <c r="G41" s="855">
        <f t="shared" si="40"/>
        <v>1161</v>
      </c>
      <c r="H41" s="855">
        <f t="shared" si="40"/>
        <v>254900</v>
      </c>
      <c r="I41" s="855">
        <f t="shared" si="40"/>
        <v>7</v>
      </c>
      <c r="J41" s="855">
        <f t="shared" si="40"/>
        <v>2355</v>
      </c>
      <c r="K41" s="855">
        <f t="shared" si="40"/>
        <v>6303</v>
      </c>
      <c r="L41" s="855">
        <f t="shared" si="40"/>
        <v>3740250</v>
      </c>
      <c r="M41" s="855">
        <f t="shared" si="40"/>
        <v>1435</v>
      </c>
      <c r="N41" s="855">
        <f>'6a'!J41+'6a'!R41+'6a'!V41+'6b'!F41+'6b'!J41</f>
        <v>1366472</v>
      </c>
      <c r="O41" s="855">
        <f t="shared" si="40"/>
        <v>0</v>
      </c>
      <c r="P41" s="855">
        <f t="shared" si="40"/>
        <v>0</v>
      </c>
      <c r="Q41" s="855">
        <f t="shared" si="40"/>
        <v>0</v>
      </c>
      <c r="R41" s="855">
        <f t="shared" si="40"/>
        <v>0</v>
      </c>
      <c r="S41" s="855">
        <f t="shared" si="40"/>
        <v>6303</v>
      </c>
      <c r="T41" s="855">
        <f t="shared" si="40"/>
        <v>3740250</v>
      </c>
      <c r="U41" s="855">
        <f t="shared" si="40"/>
        <v>1435</v>
      </c>
      <c r="V41" s="855">
        <f t="shared" si="40"/>
        <v>1366700</v>
      </c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3"/>
      <c r="GS41" s="263"/>
      <c r="GT41" s="263"/>
      <c r="GU41" s="263"/>
      <c r="GV41" s="263"/>
      <c r="GW41" s="263"/>
      <c r="GX41" s="263"/>
      <c r="GY41" s="263"/>
      <c r="GZ41" s="263"/>
      <c r="HA41" s="263"/>
      <c r="HB41" s="263"/>
      <c r="HC41" s="263"/>
      <c r="HD41" s="263"/>
      <c r="HE41" s="263"/>
      <c r="HF41" s="263"/>
      <c r="HG41" s="263"/>
      <c r="HH41" s="263"/>
      <c r="HI41" s="263"/>
      <c r="HJ41" s="263"/>
      <c r="HK41" s="263"/>
      <c r="HL41" s="263"/>
      <c r="HM41" s="263"/>
      <c r="HN41" s="263"/>
      <c r="HO41" s="263"/>
      <c r="HP41" s="263"/>
      <c r="HQ41" s="263"/>
      <c r="HR41" s="263"/>
      <c r="HS41" s="263"/>
      <c r="HT41" s="263"/>
      <c r="HU41" s="263"/>
      <c r="HV41" s="263"/>
      <c r="HW41" s="263"/>
      <c r="HX41" s="263"/>
      <c r="HY41" s="263"/>
      <c r="HZ41" s="263"/>
      <c r="IA41" s="263"/>
      <c r="IB41" s="263"/>
      <c r="IC41" s="263"/>
      <c r="ID41" s="263"/>
      <c r="IE41" s="263"/>
      <c r="IF41" s="263"/>
      <c r="IG41" s="263"/>
      <c r="IH41" s="263"/>
      <c r="II41" s="263"/>
      <c r="IJ41" s="263"/>
      <c r="IK41" s="263"/>
      <c r="IL41" s="263"/>
      <c r="IM41" s="263"/>
      <c r="IN41" s="263"/>
      <c r="IO41" s="263"/>
      <c r="IP41" s="263"/>
      <c r="IQ41" s="263"/>
      <c r="IR41" s="263"/>
    </row>
    <row r="42" spans="1:252" s="3" customFormat="1" ht="28.2" hidden="1" x14ac:dyDescent="0.5">
      <c r="A42" s="315"/>
      <c r="B42" s="315"/>
      <c r="C42" s="255"/>
      <c r="D42" s="256"/>
      <c r="E42" s="211"/>
      <c r="F42" s="212"/>
      <c r="G42" s="225"/>
      <c r="H42" s="227"/>
      <c r="I42" s="227"/>
      <c r="J42" s="212"/>
      <c r="K42" s="255"/>
      <c r="L42" s="256"/>
      <c r="M42" s="211"/>
      <c r="N42" s="212"/>
      <c r="O42" s="255"/>
      <c r="P42" s="256"/>
      <c r="Q42" s="211"/>
      <c r="R42" s="212"/>
      <c r="S42" s="225"/>
      <c r="T42" s="227"/>
      <c r="U42" s="211"/>
      <c r="V42" s="212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</row>
    <row r="43" spans="1:252" s="3" customFormat="1" ht="22.8" hidden="1" x14ac:dyDescent="0.4">
      <c r="A43" s="261" t="s">
        <v>2</v>
      </c>
      <c r="B43" s="261" t="s">
        <v>17</v>
      </c>
      <c r="C43" s="973" t="s">
        <v>208</v>
      </c>
      <c r="D43" s="982"/>
      <c r="E43" s="982"/>
      <c r="F43" s="974"/>
      <c r="G43" s="973" t="s">
        <v>127</v>
      </c>
      <c r="H43" s="982"/>
      <c r="I43" s="982"/>
      <c r="J43" s="974"/>
      <c r="K43" s="973" t="s">
        <v>128</v>
      </c>
      <c r="L43" s="982"/>
      <c r="M43" s="982"/>
      <c r="N43" s="974"/>
      <c r="O43" s="973" t="s">
        <v>202</v>
      </c>
      <c r="P43" s="982"/>
      <c r="Q43" s="982"/>
      <c r="R43" s="974"/>
      <c r="S43" s="973" t="s">
        <v>204</v>
      </c>
      <c r="T43" s="982"/>
      <c r="U43" s="982"/>
      <c r="V43" s="974"/>
    </row>
    <row r="44" spans="1:252" s="3" customFormat="1" ht="22.8" hidden="1" x14ac:dyDescent="0.4">
      <c r="A44" s="261"/>
      <c r="B44" s="261"/>
      <c r="C44" s="975" t="s">
        <v>41</v>
      </c>
      <c r="D44" s="976"/>
      <c r="E44" s="973" t="s">
        <v>42</v>
      </c>
      <c r="F44" s="974"/>
      <c r="G44" s="977" t="s">
        <v>41</v>
      </c>
      <c r="H44" s="978"/>
      <c r="I44" s="973" t="s">
        <v>42</v>
      </c>
      <c r="J44" s="974"/>
      <c r="K44" s="975" t="s">
        <v>41</v>
      </c>
      <c r="L44" s="976"/>
      <c r="M44" s="973" t="s">
        <v>42</v>
      </c>
      <c r="N44" s="974"/>
      <c r="O44" s="975" t="s">
        <v>41</v>
      </c>
      <c r="P44" s="976"/>
      <c r="Q44" s="973" t="s">
        <v>43</v>
      </c>
      <c r="R44" s="974"/>
      <c r="S44" s="977" t="s">
        <v>41</v>
      </c>
      <c r="T44" s="978"/>
      <c r="U44" s="973" t="s">
        <v>42</v>
      </c>
      <c r="V44" s="974"/>
    </row>
    <row r="45" spans="1:252" s="3" customFormat="1" ht="22.8" hidden="1" x14ac:dyDescent="0.4">
      <c r="A45" s="261"/>
      <c r="B45" s="261"/>
      <c r="C45" s="259" t="s">
        <v>11</v>
      </c>
      <c r="D45" s="259" t="s">
        <v>8</v>
      </c>
      <c r="E45" s="262" t="s">
        <v>11</v>
      </c>
      <c r="F45" s="262" t="s">
        <v>8</v>
      </c>
      <c r="G45" s="260" t="s">
        <v>11</v>
      </c>
      <c r="H45" s="260" t="s">
        <v>8</v>
      </c>
      <c r="I45" s="262" t="s">
        <v>11</v>
      </c>
      <c r="J45" s="262" t="s">
        <v>8</v>
      </c>
      <c r="K45" s="259" t="s">
        <v>11</v>
      </c>
      <c r="L45" s="259" t="s">
        <v>8</v>
      </c>
      <c r="M45" s="262" t="s">
        <v>11</v>
      </c>
      <c r="N45" s="262" t="s">
        <v>8</v>
      </c>
      <c r="O45" s="259" t="s">
        <v>11</v>
      </c>
      <c r="P45" s="259" t="s">
        <v>8</v>
      </c>
      <c r="Q45" s="262" t="s">
        <v>11</v>
      </c>
      <c r="R45" s="262" t="s">
        <v>8</v>
      </c>
      <c r="S45" s="260" t="s">
        <v>11</v>
      </c>
      <c r="T45" s="260" t="s">
        <v>8</v>
      </c>
      <c r="U45" s="262" t="s">
        <v>11</v>
      </c>
      <c r="V45" s="262" t="s">
        <v>8</v>
      </c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  <c r="GN45" s="263"/>
      <c r="GO45" s="263"/>
      <c r="GP45" s="263"/>
      <c r="GQ45" s="263"/>
      <c r="GR45" s="263"/>
      <c r="GS45" s="263"/>
      <c r="GT45" s="263"/>
      <c r="GU45" s="263"/>
      <c r="GV45" s="263"/>
      <c r="GW45" s="263"/>
      <c r="GX45" s="263"/>
      <c r="GY45" s="263"/>
      <c r="GZ45" s="263"/>
      <c r="HA45" s="263"/>
      <c r="HB45" s="263"/>
      <c r="HC45" s="263"/>
      <c r="HD45" s="263"/>
      <c r="HE45" s="263"/>
      <c r="HF45" s="263"/>
      <c r="HG45" s="263"/>
      <c r="HH45" s="263"/>
      <c r="HI45" s="263"/>
      <c r="HJ45" s="263"/>
      <c r="HK45" s="263"/>
      <c r="HL45" s="263"/>
      <c r="HM45" s="263"/>
      <c r="HN45" s="263"/>
      <c r="HO45" s="263"/>
      <c r="HP45" s="263"/>
      <c r="HQ45" s="263"/>
      <c r="HR45" s="263"/>
      <c r="HS45" s="263"/>
      <c r="HT45" s="263"/>
      <c r="HU45" s="263"/>
      <c r="HV45" s="263"/>
      <c r="HW45" s="263"/>
      <c r="HX45" s="263"/>
      <c r="HY45" s="263"/>
      <c r="HZ45" s="263"/>
      <c r="IA45" s="263"/>
      <c r="IB45" s="263"/>
      <c r="IC45" s="263"/>
      <c r="ID45" s="263"/>
      <c r="IE45" s="263"/>
      <c r="IF45" s="263"/>
      <c r="IG45" s="263"/>
      <c r="IH45" s="263"/>
      <c r="II45" s="263"/>
      <c r="IJ45" s="263"/>
      <c r="IK45" s="263"/>
      <c r="IL45" s="263"/>
      <c r="IM45" s="263"/>
      <c r="IN45" s="263"/>
      <c r="IO45" s="263"/>
      <c r="IP45" s="263"/>
      <c r="IQ45" s="263"/>
      <c r="IR45" s="263"/>
    </row>
    <row r="46" spans="1:252" s="301" customFormat="1" ht="22.8" hidden="1" x14ac:dyDescent="0.4">
      <c r="A46" s="497">
        <v>1</v>
      </c>
      <c r="B46" s="508" t="s">
        <v>372</v>
      </c>
      <c r="C46" s="296">
        <v>5</v>
      </c>
      <c r="D46" s="296">
        <v>1000</v>
      </c>
      <c r="E46" s="498"/>
      <c r="F46" s="498"/>
      <c r="G46" s="296">
        <v>21</v>
      </c>
      <c r="H46" s="296">
        <v>3200</v>
      </c>
      <c r="I46" s="498"/>
      <c r="J46" s="498"/>
      <c r="K46" s="296">
        <f>'6a'!G46+'6a'!K46+'6a'!O46+'6a'!S46+'6b'!C46+'6b'!G46</f>
        <v>122</v>
      </c>
      <c r="L46" s="296">
        <f>'6a'!H46+'6a'!L46+'6a'!P46+'6a'!T46+'6b'!D46+'6b'!H46</f>
        <v>139700</v>
      </c>
      <c r="M46" s="296">
        <f>'6a'!I46+'6a'!M46+'6a'!Q46+'6a'!U46+'6b'!E46+I46</f>
        <v>0</v>
      </c>
      <c r="N46" s="296">
        <f>'6a'!J46+'6a'!N46+'6a'!R46+'6a'!V46+'6b'!F46+'6b'!J46</f>
        <v>0</v>
      </c>
      <c r="O46" s="296">
        <v>0</v>
      </c>
      <c r="P46" s="296">
        <v>0</v>
      </c>
      <c r="Q46" s="498"/>
      <c r="R46" s="498"/>
      <c r="S46" s="296">
        <f t="shared" ref="S46:T52" si="41">K46+O46</f>
        <v>122</v>
      </c>
      <c r="T46" s="296">
        <f t="shared" si="41"/>
        <v>139700</v>
      </c>
      <c r="U46" s="296">
        <f>M46+Q46</f>
        <v>0</v>
      </c>
      <c r="V46" s="296">
        <f>N46+R46</f>
        <v>0</v>
      </c>
      <c r="W46" s="299"/>
      <c r="X46" s="300"/>
      <c r="Y46" s="300"/>
    </row>
    <row r="47" spans="1:252" s="301" customFormat="1" ht="22.8" hidden="1" x14ac:dyDescent="0.4">
      <c r="A47" s="499">
        <v>2</v>
      </c>
      <c r="B47" s="508" t="s">
        <v>373</v>
      </c>
      <c r="C47" s="296">
        <v>5</v>
      </c>
      <c r="D47" s="296">
        <v>1000</v>
      </c>
      <c r="E47" s="498"/>
      <c r="F47" s="498"/>
      <c r="G47" s="296">
        <v>21</v>
      </c>
      <c r="H47" s="296">
        <v>3200</v>
      </c>
      <c r="I47" s="498"/>
      <c r="J47" s="498"/>
      <c r="K47" s="296">
        <f>'6a'!G47+'6a'!K47+'6a'!O47+'6a'!S47+'6b'!C47+'6b'!G47</f>
        <v>128</v>
      </c>
      <c r="L47" s="296">
        <f>'6a'!H47+'6a'!L47+'6a'!P47+'6a'!T47+'6b'!D47+'6b'!H47</f>
        <v>77300</v>
      </c>
      <c r="M47" s="296">
        <f>'6a'!I47+'6a'!M47+'6a'!Q47+'6a'!U47+'6b'!E47+I47</f>
        <v>0</v>
      </c>
      <c r="N47" s="296">
        <f>'6a'!J47+'6a'!N47+'6a'!R47+'6a'!V47+'6b'!F47+'6b'!J47</f>
        <v>0</v>
      </c>
      <c r="O47" s="296">
        <v>0</v>
      </c>
      <c r="P47" s="296">
        <v>0</v>
      </c>
      <c r="Q47" s="498"/>
      <c r="R47" s="498"/>
      <c r="S47" s="296">
        <f t="shared" si="41"/>
        <v>128</v>
      </c>
      <c r="T47" s="296">
        <f t="shared" si="41"/>
        <v>77300</v>
      </c>
      <c r="U47" s="296">
        <f t="shared" ref="U47:V79" si="42">M47+Q47</f>
        <v>0</v>
      </c>
      <c r="V47" s="296">
        <f t="shared" ref="V47:V79" si="43">N47+R47</f>
        <v>0</v>
      </c>
      <c r="W47" s="299"/>
      <c r="X47" s="300"/>
      <c r="Y47" s="300"/>
    </row>
    <row r="48" spans="1:252" s="301" customFormat="1" ht="22.8" hidden="1" x14ac:dyDescent="0.4">
      <c r="A48" s="499">
        <v>3</v>
      </c>
      <c r="B48" s="508" t="s">
        <v>374</v>
      </c>
      <c r="C48" s="296">
        <v>0</v>
      </c>
      <c r="D48" s="296">
        <v>0</v>
      </c>
      <c r="E48" s="498"/>
      <c r="F48" s="498"/>
      <c r="G48" s="296">
        <v>22</v>
      </c>
      <c r="H48" s="296">
        <v>3800</v>
      </c>
      <c r="I48" s="498"/>
      <c r="J48" s="498"/>
      <c r="K48" s="296">
        <f>'6a'!G48+'6a'!K48+'6a'!O48+'6a'!S48+'6b'!C48+'6b'!G48</f>
        <v>168</v>
      </c>
      <c r="L48" s="296">
        <f>'6a'!H48+'6a'!L48+'6a'!P48+'6a'!T48+'6b'!D48+'6b'!H48</f>
        <v>32050</v>
      </c>
      <c r="M48" s="296">
        <f>'6a'!I48+'6a'!M48+'6a'!Q48+'6a'!U48+'6b'!E48+I48</f>
        <v>0</v>
      </c>
      <c r="N48" s="296">
        <f>'6a'!J48+'6a'!N48+'6a'!R48+'6a'!V48+'6b'!F48+'6b'!J48</f>
        <v>0</v>
      </c>
      <c r="O48" s="296">
        <v>0</v>
      </c>
      <c r="P48" s="296">
        <v>0</v>
      </c>
      <c r="Q48" s="498"/>
      <c r="R48" s="498"/>
      <c r="S48" s="296">
        <f t="shared" si="41"/>
        <v>168</v>
      </c>
      <c r="T48" s="296">
        <f t="shared" si="41"/>
        <v>32050</v>
      </c>
      <c r="U48" s="296">
        <f t="shared" si="42"/>
        <v>0</v>
      </c>
      <c r="V48" s="296">
        <f t="shared" si="43"/>
        <v>0</v>
      </c>
      <c r="W48" s="299"/>
      <c r="X48" s="300"/>
      <c r="Y48" s="300"/>
    </row>
    <row r="49" spans="1:252" s="301" customFormat="1" ht="22.8" hidden="1" x14ac:dyDescent="0.4">
      <c r="A49" s="499">
        <v>4</v>
      </c>
      <c r="B49" s="508" t="s">
        <v>375</v>
      </c>
      <c r="C49" s="296">
        <v>0</v>
      </c>
      <c r="D49" s="296">
        <v>0</v>
      </c>
      <c r="E49" s="498"/>
      <c r="F49" s="498"/>
      <c r="G49" s="296">
        <v>22</v>
      </c>
      <c r="H49" s="296">
        <v>3800</v>
      </c>
      <c r="I49" s="498"/>
      <c r="J49" s="498"/>
      <c r="K49" s="296">
        <f>'6a'!G49+'6a'!K49+'6a'!O49+'6a'!S49+'6b'!C49+'6b'!G49</f>
        <v>163</v>
      </c>
      <c r="L49" s="296">
        <f>'6a'!H49+'6a'!L49+'6a'!P49+'6a'!T49+'6b'!D49+'6b'!H49</f>
        <v>19050</v>
      </c>
      <c r="M49" s="296">
        <f>'6a'!I49+'6a'!M49+'6a'!Q49+'6a'!U49+'6b'!E49+I49</f>
        <v>0</v>
      </c>
      <c r="N49" s="296">
        <f>'6a'!J49+'6a'!N49+'6a'!R49+'6a'!V49+'6b'!F49+'6b'!J49</f>
        <v>0</v>
      </c>
      <c r="O49" s="296">
        <v>0</v>
      </c>
      <c r="P49" s="296">
        <v>0</v>
      </c>
      <c r="Q49" s="498"/>
      <c r="R49" s="498"/>
      <c r="S49" s="296">
        <f t="shared" si="41"/>
        <v>163</v>
      </c>
      <c r="T49" s="296">
        <f t="shared" si="41"/>
        <v>19050</v>
      </c>
      <c r="U49" s="296">
        <f t="shared" si="42"/>
        <v>0</v>
      </c>
      <c r="V49" s="296">
        <f t="shared" si="43"/>
        <v>0</v>
      </c>
      <c r="W49" s="299"/>
      <c r="X49" s="300"/>
      <c r="Y49" s="300"/>
    </row>
    <row r="50" spans="1:252" s="301" customFormat="1" ht="22.8" hidden="1" x14ac:dyDescent="0.4">
      <c r="A50" s="499">
        <v>5</v>
      </c>
      <c r="B50" s="508" t="s">
        <v>376</v>
      </c>
      <c r="C50" s="296">
        <v>0</v>
      </c>
      <c r="D50" s="296">
        <v>0</v>
      </c>
      <c r="E50" s="498"/>
      <c r="F50" s="498"/>
      <c r="G50" s="296">
        <v>23</v>
      </c>
      <c r="H50" s="296">
        <v>3800</v>
      </c>
      <c r="I50" s="498"/>
      <c r="J50" s="498"/>
      <c r="K50" s="296">
        <f>'6a'!G50+'6a'!K50+'6a'!O50+'6a'!S50+'6b'!C50+'6b'!G50</f>
        <v>175</v>
      </c>
      <c r="L50" s="296">
        <f>'6a'!H50+'6a'!L50+'6a'!P50+'6a'!T50+'6b'!D50+'6b'!H50</f>
        <v>42950</v>
      </c>
      <c r="M50" s="296">
        <f>'6a'!I50+'6a'!M50+'6a'!Q50+'6a'!U50+'6b'!E50+I50</f>
        <v>0</v>
      </c>
      <c r="N50" s="296">
        <f>'6a'!J50+'6a'!N50+'6a'!R50+'6a'!V50+'6b'!F50+'6b'!J50</f>
        <v>0</v>
      </c>
      <c r="O50" s="296">
        <v>0</v>
      </c>
      <c r="P50" s="296">
        <v>0</v>
      </c>
      <c r="Q50" s="498"/>
      <c r="R50" s="498"/>
      <c r="S50" s="296">
        <f t="shared" si="41"/>
        <v>175</v>
      </c>
      <c r="T50" s="296">
        <f t="shared" si="41"/>
        <v>42950</v>
      </c>
      <c r="U50" s="296">
        <f t="shared" si="42"/>
        <v>0</v>
      </c>
      <c r="V50" s="296">
        <f t="shared" si="43"/>
        <v>0</v>
      </c>
      <c r="W50" s="299"/>
      <c r="X50" s="300"/>
      <c r="Y50" s="300"/>
    </row>
    <row r="51" spans="1:252" s="301" customFormat="1" ht="22.8" hidden="1" x14ac:dyDescent="0.4">
      <c r="A51" s="499">
        <v>6</v>
      </c>
      <c r="B51" s="508" t="s">
        <v>377</v>
      </c>
      <c r="C51" s="296">
        <v>0</v>
      </c>
      <c r="D51" s="296">
        <v>0</v>
      </c>
      <c r="E51" s="498"/>
      <c r="F51" s="498"/>
      <c r="G51" s="296">
        <v>22</v>
      </c>
      <c r="H51" s="296">
        <v>3800</v>
      </c>
      <c r="I51" s="498"/>
      <c r="J51" s="498"/>
      <c r="K51" s="296">
        <f>'6a'!G51+'6a'!K51+'6a'!O51+'6a'!S51+'6b'!C51+'6b'!G51</f>
        <v>168</v>
      </c>
      <c r="L51" s="296">
        <f>'6a'!H51+'6a'!L51+'6a'!P51+'6a'!T51+'6b'!D51+'6b'!H51</f>
        <v>35400</v>
      </c>
      <c r="M51" s="296">
        <f>'6a'!I51+'6a'!M51+'6a'!Q51+'6a'!U51+'6b'!E51+I51</f>
        <v>0</v>
      </c>
      <c r="N51" s="296">
        <f>'6a'!J51+'6a'!N51+'6a'!R51+'6a'!V51+'6b'!F51+'6b'!J51</f>
        <v>0</v>
      </c>
      <c r="O51" s="296">
        <v>0</v>
      </c>
      <c r="P51" s="296">
        <v>0</v>
      </c>
      <c r="Q51" s="498"/>
      <c r="R51" s="498"/>
      <c r="S51" s="296">
        <f t="shared" si="41"/>
        <v>168</v>
      </c>
      <c r="T51" s="296">
        <f t="shared" si="41"/>
        <v>35400</v>
      </c>
      <c r="U51" s="296">
        <f t="shared" si="42"/>
        <v>0</v>
      </c>
      <c r="V51" s="296">
        <f t="shared" si="43"/>
        <v>0</v>
      </c>
      <c r="W51" s="299"/>
      <c r="X51" s="300"/>
      <c r="Y51" s="300"/>
    </row>
    <row r="52" spans="1:252" s="301" customFormat="1" ht="22.8" hidden="1" x14ac:dyDescent="0.4">
      <c r="A52" s="499">
        <v>7</v>
      </c>
      <c r="B52" s="508" t="s">
        <v>378</v>
      </c>
      <c r="C52" s="296">
        <v>0</v>
      </c>
      <c r="D52" s="296">
        <v>0</v>
      </c>
      <c r="E52" s="498"/>
      <c r="F52" s="498"/>
      <c r="G52" s="296">
        <v>21</v>
      </c>
      <c r="H52" s="296">
        <v>3200</v>
      </c>
      <c r="I52" s="498"/>
      <c r="J52" s="498"/>
      <c r="K52" s="296">
        <f>'6a'!G52+'6a'!K52+'6a'!O52+'6a'!S52+'6b'!C52+'6b'!G52</f>
        <v>156</v>
      </c>
      <c r="L52" s="296">
        <f>'6a'!H52+'6a'!L52+'6a'!P52+'6a'!T52+'6b'!D52+'6b'!H52</f>
        <v>15950</v>
      </c>
      <c r="M52" s="296">
        <f>'6a'!I52+'6a'!M52+'6a'!Q52+'6a'!U52+'6b'!E52+I52</f>
        <v>0</v>
      </c>
      <c r="N52" s="296">
        <f>'6a'!J52+'6a'!N52+'6a'!R52+'6a'!V52+'6b'!F52+'6b'!J52</f>
        <v>0</v>
      </c>
      <c r="O52" s="296">
        <v>0</v>
      </c>
      <c r="P52" s="296">
        <v>0</v>
      </c>
      <c r="Q52" s="498"/>
      <c r="R52" s="498"/>
      <c r="S52" s="296">
        <f t="shared" si="41"/>
        <v>156</v>
      </c>
      <c r="T52" s="296">
        <f t="shared" si="41"/>
        <v>15950</v>
      </c>
      <c r="U52" s="296">
        <f t="shared" si="42"/>
        <v>0</v>
      </c>
      <c r="V52" s="296">
        <f t="shared" si="43"/>
        <v>0</v>
      </c>
      <c r="W52" s="299"/>
      <c r="X52" s="300"/>
      <c r="Y52" s="300"/>
    </row>
    <row r="53" spans="1:252" s="301" customFormat="1" ht="22.8" hidden="1" x14ac:dyDescent="0.4">
      <c r="A53" s="499">
        <v>8</v>
      </c>
      <c r="B53" s="508" t="s">
        <v>379</v>
      </c>
      <c r="C53" s="296">
        <v>0</v>
      </c>
      <c r="D53" s="296">
        <v>0</v>
      </c>
      <c r="E53" s="498"/>
      <c r="F53" s="498"/>
      <c r="G53" s="296">
        <v>22</v>
      </c>
      <c r="H53" s="296">
        <v>3800</v>
      </c>
      <c r="I53" s="498"/>
      <c r="J53" s="498"/>
      <c r="K53" s="296">
        <f>'6a'!G53+'6a'!K53+'6a'!O53+'6a'!S53+'6b'!C53+'6b'!G53</f>
        <v>157</v>
      </c>
      <c r="L53" s="296">
        <f>'6a'!H53+'6a'!L53+'6a'!P53+'6a'!T53+'6b'!D53+'6b'!H53</f>
        <v>17650</v>
      </c>
      <c r="M53" s="296">
        <f>'6a'!I53+'6a'!M53+'6a'!Q53+'6a'!U53+'6b'!E53+I53</f>
        <v>0</v>
      </c>
      <c r="N53" s="296">
        <f>'6a'!J53+'6a'!N53+'6a'!R53+'6a'!V53+'6b'!F53+'6b'!J53</f>
        <v>0</v>
      </c>
      <c r="O53" s="296">
        <v>0</v>
      </c>
      <c r="P53" s="296">
        <v>0</v>
      </c>
      <c r="Q53" s="498"/>
      <c r="R53" s="498"/>
      <c r="S53" s="296">
        <f t="shared" ref="S53:T55" si="44">K53+O53</f>
        <v>157</v>
      </c>
      <c r="T53" s="296">
        <f t="shared" si="44"/>
        <v>17650</v>
      </c>
      <c r="U53" s="296">
        <f t="shared" si="42"/>
        <v>0</v>
      </c>
      <c r="V53" s="296">
        <f t="shared" si="43"/>
        <v>0</v>
      </c>
      <c r="W53" s="299"/>
      <c r="X53" s="300"/>
      <c r="Y53" s="300"/>
    </row>
    <row r="54" spans="1:252" s="301" customFormat="1" ht="22.8" hidden="1" x14ac:dyDescent="0.4">
      <c r="A54" s="499">
        <v>9</v>
      </c>
      <c r="B54" s="508" t="s">
        <v>380</v>
      </c>
      <c r="C54" s="296">
        <v>0</v>
      </c>
      <c r="D54" s="296">
        <v>0</v>
      </c>
      <c r="E54" s="498"/>
      <c r="F54" s="498"/>
      <c r="G54" s="296">
        <v>22</v>
      </c>
      <c r="H54" s="296">
        <v>3800</v>
      </c>
      <c r="I54" s="498"/>
      <c r="J54" s="498"/>
      <c r="K54" s="296">
        <f>'6a'!G54+'6a'!K54+'6a'!O54+'6a'!S54+'6b'!C54+'6b'!G54</f>
        <v>144</v>
      </c>
      <c r="L54" s="296">
        <f>'6a'!H54+'6a'!L54+'6a'!P54+'6a'!T54+'6b'!D54+'6b'!H54</f>
        <v>15350</v>
      </c>
      <c r="M54" s="296">
        <f>'6a'!I54+'6a'!M54+'6a'!Q54+'6a'!U54+'6b'!E54+I54</f>
        <v>0</v>
      </c>
      <c r="N54" s="296">
        <f>'6a'!J54+'6a'!N54+'6a'!R54+'6a'!V54+'6b'!F54+'6b'!J54</f>
        <v>0</v>
      </c>
      <c r="O54" s="296">
        <v>0</v>
      </c>
      <c r="P54" s="296">
        <v>0</v>
      </c>
      <c r="Q54" s="498"/>
      <c r="R54" s="498"/>
      <c r="S54" s="296">
        <f t="shared" si="44"/>
        <v>144</v>
      </c>
      <c r="T54" s="296">
        <f t="shared" si="44"/>
        <v>15350</v>
      </c>
      <c r="U54" s="296">
        <f t="shared" si="42"/>
        <v>0</v>
      </c>
      <c r="V54" s="296">
        <f t="shared" si="43"/>
        <v>0</v>
      </c>
      <c r="W54" s="299"/>
      <c r="X54" s="300"/>
      <c r="Y54" s="300"/>
    </row>
    <row r="55" spans="1:252" s="301" customFormat="1" ht="22.8" hidden="1" x14ac:dyDescent="0.4">
      <c r="A55" s="499">
        <v>10</v>
      </c>
      <c r="B55" s="508" t="s">
        <v>381</v>
      </c>
      <c r="C55" s="296">
        <v>5</v>
      </c>
      <c r="D55" s="296">
        <v>950</v>
      </c>
      <c r="E55" s="498">
        <v>2</v>
      </c>
      <c r="F55" s="498">
        <v>501</v>
      </c>
      <c r="G55" s="296">
        <v>42</v>
      </c>
      <c r="H55" s="296">
        <v>6300</v>
      </c>
      <c r="I55" s="498">
        <v>0</v>
      </c>
      <c r="J55" s="498">
        <v>0</v>
      </c>
      <c r="K55" s="296">
        <f>'6a'!G55+'6a'!K55+'6a'!O55+'6a'!S55+'6b'!C55+'6b'!G55</f>
        <v>229</v>
      </c>
      <c r="L55" s="296">
        <f>'6a'!H55+'6a'!L55+'6a'!P55+'6a'!T55+'6b'!D55+'6b'!H55</f>
        <v>162950</v>
      </c>
      <c r="M55" s="296">
        <f>'6a'!I55+'6a'!M55+'6a'!Q55+'6a'!U55+'6b'!E55+I55</f>
        <v>50</v>
      </c>
      <c r="N55" s="296">
        <f>'6a'!J55+'6a'!N55+'6a'!R55+'6a'!V55+'6b'!F55+'6b'!J55</f>
        <v>13522</v>
      </c>
      <c r="O55" s="296">
        <v>0</v>
      </c>
      <c r="P55" s="296">
        <v>0</v>
      </c>
      <c r="Q55" s="498"/>
      <c r="R55" s="498"/>
      <c r="S55" s="296">
        <f t="shared" si="44"/>
        <v>229</v>
      </c>
      <c r="T55" s="296">
        <f t="shared" si="44"/>
        <v>162950</v>
      </c>
      <c r="U55" s="296">
        <f t="shared" si="42"/>
        <v>50</v>
      </c>
      <c r="V55" s="296">
        <f t="shared" si="43"/>
        <v>13522</v>
      </c>
      <c r="W55" s="501"/>
      <c r="X55" s="501"/>
      <c r="Y55" s="502"/>
      <c r="Z55" s="503"/>
    </row>
    <row r="56" spans="1:252" s="301" customFormat="1" ht="22.8" hidden="1" x14ac:dyDescent="0.4">
      <c r="A56" s="504" t="s">
        <v>200</v>
      </c>
      <c r="B56" s="505"/>
      <c r="C56" s="506">
        <f t="shared" ref="C56:V56" si="45">SUM(C46:C55)</f>
        <v>15</v>
      </c>
      <c r="D56" s="506">
        <f t="shared" si="45"/>
        <v>2950</v>
      </c>
      <c r="E56" s="506">
        <f t="shared" si="45"/>
        <v>2</v>
      </c>
      <c r="F56" s="506">
        <f t="shared" si="45"/>
        <v>501</v>
      </c>
      <c r="G56" s="506">
        <f t="shared" si="45"/>
        <v>238</v>
      </c>
      <c r="H56" s="506">
        <f t="shared" si="45"/>
        <v>38700</v>
      </c>
      <c r="I56" s="506">
        <f t="shared" si="45"/>
        <v>0</v>
      </c>
      <c r="J56" s="506">
        <f t="shared" si="45"/>
        <v>0</v>
      </c>
      <c r="K56" s="506">
        <f t="shared" si="45"/>
        <v>1610</v>
      </c>
      <c r="L56" s="506">
        <f t="shared" si="45"/>
        <v>558350</v>
      </c>
      <c r="M56" s="506">
        <f>SUM(M46:M55)</f>
        <v>50</v>
      </c>
      <c r="N56" s="506">
        <f>SUM(N46:N55)</f>
        <v>13522</v>
      </c>
      <c r="O56" s="506">
        <f t="shared" si="45"/>
        <v>0</v>
      </c>
      <c r="P56" s="506">
        <f t="shared" si="45"/>
        <v>0</v>
      </c>
      <c r="Q56" s="506">
        <f>SUM(Q46:Q55)</f>
        <v>0</v>
      </c>
      <c r="R56" s="506">
        <f t="shared" si="45"/>
        <v>0</v>
      </c>
      <c r="S56" s="506">
        <f t="shared" si="45"/>
        <v>1610</v>
      </c>
      <c r="T56" s="506">
        <f t="shared" si="45"/>
        <v>558350</v>
      </c>
      <c r="U56" s="506">
        <f t="shared" si="45"/>
        <v>50</v>
      </c>
      <c r="V56" s="506">
        <f t="shared" si="45"/>
        <v>13522</v>
      </c>
      <c r="W56" s="299"/>
      <c r="X56" s="300"/>
      <c r="Y56" s="300"/>
    </row>
    <row r="57" spans="1:252" s="301" customFormat="1" ht="22.8" hidden="1" x14ac:dyDescent="0.4">
      <c r="A57" s="507">
        <v>11</v>
      </c>
      <c r="B57" s="508" t="s">
        <v>143</v>
      </c>
      <c r="C57" s="296">
        <v>1</v>
      </c>
      <c r="D57" s="296">
        <v>200</v>
      </c>
      <c r="E57" s="498">
        <v>0</v>
      </c>
      <c r="F57" s="498">
        <v>0</v>
      </c>
      <c r="G57" s="296">
        <v>16</v>
      </c>
      <c r="H57" s="296">
        <v>2100</v>
      </c>
      <c r="I57" s="498">
        <v>0</v>
      </c>
      <c r="J57" s="498">
        <v>0</v>
      </c>
      <c r="K57" s="296">
        <f>'6a'!G57+'6a'!K57+'6a'!O57+'6a'!S57+'6b'!C57+'6b'!G57</f>
        <v>57</v>
      </c>
      <c r="L57" s="296">
        <f>'6a'!H57+'6a'!L57+'6a'!P57+'6a'!T57+'6b'!D57+'6b'!H57</f>
        <v>43500</v>
      </c>
      <c r="M57" s="296">
        <f>'6a'!I57+'6a'!M57+'6a'!Q57+'6a'!U57+'6b'!E57+I57</f>
        <v>0</v>
      </c>
      <c r="N57" s="296">
        <f>'6a'!J57+'6a'!N57+'6a'!R57+'6a'!V57+'6b'!F57+'6b'!J57</f>
        <v>0</v>
      </c>
      <c r="O57" s="296">
        <v>0</v>
      </c>
      <c r="P57" s="296">
        <v>0</v>
      </c>
      <c r="Q57" s="498"/>
      <c r="R57" s="498"/>
      <c r="S57" s="296">
        <f t="shared" ref="S57:T60" si="46">K57+O57</f>
        <v>57</v>
      </c>
      <c r="T57" s="296">
        <f t="shared" si="46"/>
        <v>43500</v>
      </c>
      <c r="U57" s="296">
        <f t="shared" si="42"/>
        <v>0</v>
      </c>
      <c r="V57" s="296">
        <f t="shared" si="43"/>
        <v>0</v>
      </c>
      <c r="W57" s="299"/>
      <c r="X57" s="300"/>
      <c r="Y57" s="300"/>
    </row>
    <row r="58" spans="1:252" s="301" customFormat="1" ht="22.8" hidden="1" x14ac:dyDescent="0.4">
      <c r="A58" s="507">
        <v>12</v>
      </c>
      <c r="B58" s="508" t="s">
        <v>144</v>
      </c>
      <c r="C58" s="296">
        <v>1</v>
      </c>
      <c r="D58" s="296">
        <v>200</v>
      </c>
      <c r="E58" s="498">
        <v>0</v>
      </c>
      <c r="F58" s="498">
        <v>0</v>
      </c>
      <c r="G58" s="296">
        <v>16</v>
      </c>
      <c r="H58" s="296">
        <v>2100</v>
      </c>
      <c r="I58" s="498">
        <v>0</v>
      </c>
      <c r="J58" s="498">
        <v>0</v>
      </c>
      <c r="K58" s="296">
        <f>'6a'!G58+'6a'!K58+'6a'!O58+'6a'!S58+'6b'!C58+'6b'!G58</f>
        <v>68</v>
      </c>
      <c r="L58" s="296">
        <f>'6a'!H58+'6a'!L58+'6a'!P58+'6a'!T58+'6b'!D58+'6b'!H58</f>
        <v>46100</v>
      </c>
      <c r="M58" s="296">
        <f>'6a'!I58+'6a'!M58+'6a'!Q58+'6a'!U58+'6b'!E58+I58</f>
        <v>3</v>
      </c>
      <c r="N58" s="296">
        <f>'6a'!J58+'6a'!N58+'6a'!R58+'6a'!V58+'6b'!F58+'6b'!J58</f>
        <v>3700</v>
      </c>
      <c r="O58" s="296">
        <v>0</v>
      </c>
      <c r="P58" s="296">
        <v>0</v>
      </c>
      <c r="Q58" s="498">
        <v>0</v>
      </c>
      <c r="R58" s="498">
        <v>0</v>
      </c>
      <c r="S58" s="296">
        <f t="shared" si="46"/>
        <v>68</v>
      </c>
      <c r="T58" s="296">
        <f t="shared" si="46"/>
        <v>46100</v>
      </c>
      <c r="U58" s="296">
        <f t="shared" si="42"/>
        <v>3</v>
      </c>
      <c r="V58" s="296">
        <f t="shared" si="43"/>
        <v>3700</v>
      </c>
      <c r="W58" s="297"/>
      <c r="X58" s="302"/>
      <c r="Y58" s="302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  <c r="EC58" s="303"/>
      <c r="ED58" s="303"/>
      <c r="EE58" s="303"/>
      <c r="EF58" s="303"/>
      <c r="EG58" s="303"/>
      <c r="EH58" s="303"/>
      <c r="EI58" s="303"/>
      <c r="EJ58" s="303"/>
      <c r="EK58" s="303"/>
      <c r="EL58" s="303"/>
      <c r="EM58" s="303"/>
      <c r="EN58" s="303"/>
      <c r="EO58" s="303"/>
      <c r="EP58" s="303"/>
      <c r="EQ58" s="303"/>
      <c r="ER58" s="303"/>
      <c r="ES58" s="303"/>
      <c r="ET58" s="303"/>
      <c r="EU58" s="303"/>
      <c r="EV58" s="303"/>
      <c r="EW58" s="303"/>
      <c r="EX58" s="303"/>
      <c r="EY58" s="303"/>
      <c r="EZ58" s="303"/>
      <c r="FA58" s="303"/>
      <c r="FB58" s="303"/>
      <c r="FC58" s="303"/>
      <c r="FD58" s="303"/>
      <c r="FE58" s="303"/>
      <c r="FF58" s="303"/>
      <c r="FG58" s="303"/>
      <c r="FH58" s="303"/>
      <c r="FI58" s="303"/>
      <c r="FJ58" s="303"/>
      <c r="FK58" s="303"/>
      <c r="FL58" s="303"/>
      <c r="FM58" s="303"/>
      <c r="FN58" s="303"/>
      <c r="FO58" s="303"/>
      <c r="FP58" s="303"/>
      <c r="FQ58" s="303"/>
      <c r="FR58" s="303"/>
      <c r="FS58" s="303"/>
      <c r="FT58" s="303"/>
      <c r="FU58" s="303"/>
      <c r="FV58" s="303"/>
      <c r="FW58" s="303"/>
      <c r="FX58" s="303"/>
      <c r="FY58" s="303"/>
      <c r="FZ58" s="303"/>
      <c r="GA58" s="303"/>
      <c r="GB58" s="303"/>
      <c r="GC58" s="303"/>
      <c r="GD58" s="303"/>
      <c r="GE58" s="303"/>
      <c r="GF58" s="303"/>
      <c r="GG58" s="303"/>
      <c r="GH58" s="303"/>
      <c r="GI58" s="303"/>
      <c r="GJ58" s="303"/>
      <c r="GK58" s="303"/>
      <c r="GL58" s="303"/>
      <c r="GM58" s="303"/>
      <c r="GN58" s="303"/>
      <c r="GO58" s="303"/>
      <c r="GP58" s="303"/>
      <c r="GQ58" s="303"/>
      <c r="GR58" s="303"/>
      <c r="GS58" s="303"/>
      <c r="GT58" s="303"/>
      <c r="GU58" s="303"/>
      <c r="GV58" s="303"/>
      <c r="GW58" s="303"/>
      <c r="GX58" s="303"/>
      <c r="GY58" s="303"/>
      <c r="GZ58" s="303"/>
      <c r="HA58" s="303"/>
      <c r="HB58" s="303"/>
      <c r="HC58" s="303"/>
      <c r="HD58" s="303"/>
      <c r="HE58" s="303"/>
      <c r="HF58" s="303"/>
      <c r="HG58" s="303"/>
      <c r="HH58" s="303"/>
      <c r="HI58" s="303"/>
      <c r="HJ58" s="303"/>
      <c r="HK58" s="303"/>
      <c r="HL58" s="303"/>
      <c r="HM58" s="303"/>
      <c r="HN58" s="303"/>
      <c r="HO58" s="303"/>
      <c r="HP58" s="303"/>
      <c r="HQ58" s="303"/>
      <c r="HR58" s="303"/>
      <c r="HS58" s="303"/>
      <c r="HT58" s="303"/>
      <c r="HU58" s="303"/>
      <c r="HV58" s="303"/>
      <c r="HW58" s="303"/>
      <c r="HX58" s="303"/>
      <c r="HY58" s="303"/>
      <c r="HZ58" s="303"/>
      <c r="IA58" s="303"/>
      <c r="IB58" s="303"/>
      <c r="IC58" s="303"/>
      <c r="ID58" s="303"/>
      <c r="IE58" s="303"/>
      <c r="IF58" s="303"/>
      <c r="IG58" s="303"/>
      <c r="IH58" s="303"/>
      <c r="II58" s="303"/>
      <c r="IJ58" s="303"/>
      <c r="IK58" s="303"/>
      <c r="IL58" s="303"/>
      <c r="IM58" s="303"/>
      <c r="IN58" s="303"/>
      <c r="IO58" s="303"/>
      <c r="IP58" s="303"/>
      <c r="IQ58" s="303"/>
      <c r="IR58" s="303"/>
    </row>
    <row r="59" spans="1:252" s="301" customFormat="1" ht="22.8" hidden="1" x14ac:dyDescent="0.4">
      <c r="A59" s="499">
        <v>13</v>
      </c>
      <c r="B59" s="508" t="s">
        <v>196</v>
      </c>
      <c r="C59" s="296">
        <v>0</v>
      </c>
      <c r="D59" s="296">
        <v>0</v>
      </c>
      <c r="E59" s="498">
        <v>0</v>
      </c>
      <c r="F59" s="498">
        <v>0</v>
      </c>
      <c r="G59" s="296">
        <v>21</v>
      </c>
      <c r="H59" s="296">
        <v>3200</v>
      </c>
      <c r="I59" s="498">
        <v>0</v>
      </c>
      <c r="J59" s="498">
        <v>0</v>
      </c>
      <c r="K59" s="296">
        <f>'6a'!G59+'6a'!K59+'6a'!O59+'6a'!S59+'6b'!C59+'6b'!G59</f>
        <v>162</v>
      </c>
      <c r="L59" s="296">
        <f>'6a'!H59+'6a'!L59+'6a'!P59+'6a'!T59+'6b'!D59+'6b'!H59</f>
        <v>32350</v>
      </c>
      <c r="M59" s="296">
        <f>'6a'!I59+'6a'!M59+'6a'!Q59+'6a'!U59+'6b'!E59+I59</f>
        <v>8</v>
      </c>
      <c r="N59" s="296">
        <f>'6a'!J59+'6a'!N59+'6a'!R59+'6a'!V59+'6b'!F59+'6b'!J59</f>
        <v>7300</v>
      </c>
      <c r="O59" s="296">
        <v>0</v>
      </c>
      <c r="P59" s="296">
        <v>0</v>
      </c>
      <c r="Q59" s="498">
        <v>0</v>
      </c>
      <c r="R59" s="498">
        <v>0</v>
      </c>
      <c r="S59" s="296">
        <f t="shared" si="46"/>
        <v>162</v>
      </c>
      <c r="T59" s="296">
        <f t="shared" si="46"/>
        <v>32350</v>
      </c>
      <c r="U59" s="296">
        <f t="shared" si="42"/>
        <v>8</v>
      </c>
      <c r="V59" s="296">
        <f t="shared" si="43"/>
        <v>7300</v>
      </c>
      <c r="W59" s="297"/>
      <c r="X59" s="302"/>
      <c r="Y59" s="302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  <c r="DQ59" s="303"/>
      <c r="DR59" s="303"/>
      <c r="DS59" s="303"/>
      <c r="DT59" s="303"/>
      <c r="DU59" s="303"/>
      <c r="DV59" s="303"/>
      <c r="DW59" s="303"/>
      <c r="DX59" s="303"/>
      <c r="DY59" s="303"/>
      <c r="DZ59" s="303"/>
      <c r="EA59" s="303"/>
      <c r="EB59" s="303"/>
      <c r="EC59" s="303"/>
      <c r="ED59" s="303"/>
      <c r="EE59" s="303"/>
      <c r="EF59" s="303"/>
      <c r="EG59" s="303"/>
      <c r="EH59" s="303"/>
      <c r="EI59" s="303"/>
      <c r="EJ59" s="303"/>
      <c r="EK59" s="303"/>
      <c r="EL59" s="303"/>
      <c r="EM59" s="303"/>
      <c r="EN59" s="303"/>
      <c r="EO59" s="303"/>
      <c r="EP59" s="303"/>
      <c r="EQ59" s="303"/>
      <c r="ER59" s="303"/>
      <c r="ES59" s="303"/>
      <c r="ET59" s="303"/>
      <c r="EU59" s="303"/>
      <c r="EV59" s="303"/>
      <c r="EW59" s="303"/>
      <c r="EX59" s="303"/>
      <c r="EY59" s="303"/>
      <c r="EZ59" s="303"/>
      <c r="FA59" s="303"/>
      <c r="FB59" s="303"/>
      <c r="FC59" s="303"/>
      <c r="FD59" s="303"/>
      <c r="FE59" s="303"/>
      <c r="FF59" s="303"/>
      <c r="FG59" s="303"/>
      <c r="FH59" s="303"/>
      <c r="FI59" s="303"/>
      <c r="FJ59" s="303"/>
      <c r="FK59" s="303"/>
      <c r="FL59" s="303"/>
      <c r="FM59" s="303"/>
      <c r="FN59" s="303"/>
      <c r="FO59" s="303"/>
      <c r="FP59" s="303"/>
      <c r="FQ59" s="303"/>
      <c r="FR59" s="303"/>
      <c r="FS59" s="303"/>
      <c r="FT59" s="303"/>
      <c r="FU59" s="303"/>
      <c r="FV59" s="303"/>
      <c r="FW59" s="303"/>
      <c r="FX59" s="303"/>
      <c r="FY59" s="303"/>
      <c r="FZ59" s="303"/>
      <c r="GA59" s="303"/>
      <c r="GB59" s="303"/>
      <c r="GC59" s="303"/>
      <c r="GD59" s="303"/>
      <c r="GE59" s="303"/>
      <c r="GF59" s="303"/>
      <c r="GG59" s="303"/>
      <c r="GH59" s="303"/>
      <c r="GI59" s="303"/>
      <c r="GJ59" s="303"/>
      <c r="GK59" s="303"/>
      <c r="GL59" s="303"/>
      <c r="GM59" s="303"/>
      <c r="GN59" s="303"/>
      <c r="GO59" s="303"/>
      <c r="GP59" s="303"/>
      <c r="GQ59" s="303"/>
      <c r="GR59" s="303"/>
      <c r="GS59" s="303"/>
      <c r="GT59" s="303"/>
      <c r="GU59" s="303"/>
      <c r="GV59" s="303"/>
      <c r="GW59" s="303"/>
      <c r="GX59" s="303"/>
      <c r="GY59" s="303"/>
      <c r="GZ59" s="303"/>
      <c r="HA59" s="303"/>
      <c r="HB59" s="303"/>
      <c r="HC59" s="303"/>
      <c r="HD59" s="303"/>
      <c r="HE59" s="303"/>
      <c r="HF59" s="303"/>
      <c r="HG59" s="303"/>
      <c r="HH59" s="303"/>
      <c r="HI59" s="303"/>
      <c r="HJ59" s="303"/>
      <c r="HK59" s="303"/>
      <c r="HL59" s="303"/>
      <c r="HM59" s="303"/>
      <c r="HN59" s="303"/>
      <c r="HO59" s="303"/>
      <c r="HP59" s="303"/>
      <c r="HQ59" s="303"/>
      <c r="HR59" s="303"/>
      <c r="HS59" s="303"/>
      <c r="HT59" s="303"/>
      <c r="HU59" s="303"/>
      <c r="HV59" s="303"/>
      <c r="HW59" s="303"/>
      <c r="HX59" s="303"/>
      <c r="HY59" s="303"/>
      <c r="HZ59" s="303"/>
      <c r="IA59" s="303"/>
      <c r="IB59" s="303"/>
      <c r="IC59" s="303"/>
      <c r="ID59" s="303"/>
      <c r="IE59" s="303"/>
      <c r="IF59" s="303"/>
      <c r="IG59" s="303"/>
      <c r="IH59" s="303"/>
      <c r="II59" s="303"/>
      <c r="IJ59" s="303"/>
      <c r="IK59" s="303"/>
      <c r="IL59" s="303"/>
      <c r="IM59" s="303"/>
      <c r="IN59" s="303"/>
      <c r="IO59" s="303"/>
      <c r="IP59" s="303"/>
      <c r="IQ59" s="303"/>
      <c r="IR59" s="303"/>
    </row>
    <row r="60" spans="1:252" s="301" customFormat="1" ht="22.8" hidden="1" x14ac:dyDescent="0.4">
      <c r="A60" s="507">
        <v>14</v>
      </c>
      <c r="B60" s="508" t="s">
        <v>142</v>
      </c>
      <c r="C60" s="296">
        <v>0</v>
      </c>
      <c r="D60" s="296">
        <v>0</v>
      </c>
      <c r="E60" s="498">
        <v>1</v>
      </c>
      <c r="F60" s="498">
        <v>182</v>
      </c>
      <c r="G60" s="296">
        <v>22</v>
      </c>
      <c r="H60" s="296">
        <v>4000</v>
      </c>
      <c r="I60" s="498">
        <v>0</v>
      </c>
      <c r="J60" s="498">
        <v>0</v>
      </c>
      <c r="K60" s="296">
        <f>'6a'!G60+'6a'!K60+'6a'!O60+'6a'!S60+'6b'!C60+'6b'!G60</f>
        <v>164</v>
      </c>
      <c r="L60" s="296">
        <f>'6a'!H60+'6a'!L60+'6a'!P60+'6a'!T60+'6b'!D60+'6b'!H60</f>
        <v>34150</v>
      </c>
      <c r="M60" s="296">
        <f>'6a'!I60+'6a'!M60+'6a'!Q60+'6a'!U60+'6b'!E60+I60</f>
        <v>1</v>
      </c>
      <c r="N60" s="296">
        <f>'6a'!J60+'6a'!N60+'6a'!R60+'6a'!V60+'6b'!F60+'6b'!J60</f>
        <v>182</v>
      </c>
      <c r="O60" s="296">
        <v>0</v>
      </c>
      <c r="P60" s="296">
        <v>0</v>
      </c>
      <c r="Q60" s="498"/>
      <c r="R60" s="498"/>
      <c r="S60" s="296">
        <f t="shared" si="46"/>
        <v>164</v>
      </c>
      <c r="T60" s="296">
        <f t="shared" si="46"/>
        <v>34150</v>
      </c>
      <c r="U60" s="296">
        <f t="shared" si="42"/>
        <v>1</v>
      </c>
      <c r="V60" s="296">
        <f t="shared" si="43"/>
        <v>182</v>
      </c>
      <c r="W60" s="297"/>
      <c r="X60" s="302"/>
      <c r="Y60" s="302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  <c r="DQ60" s="303"/>
      <c r="DR60" s="303"/>
      <c r="DS60" s="303"/>
      <c r="DT60" s="303"/>
      <c r="DU60" s="303"/>
      <c r="DV60" s="303"/>
      <c r="DW60" s="303"/>
      <c r="DX60" s="303"/>
      <c r="DY60" s="303"/>
      <c r="DZ60" s="303"/>
      <c r="EA60" s="303"/>
      <c r="EB60" s="303"/>
      <c r="EC60" s="303"/>
      <c r="ED60" s="303"/>
      <c r="EE60" s="303"/>
      <c r="EF60" s="303"/>
      <c r="EG60" s="303"/>
      <c r="EH60" s="303"/>
      <c r="EI60" s="303"/>
      <c r="EJ60" s="303"/>
      <c r="EK60" s="303"/>
      <c r="EL60" s="303"/>
      <c r="EM60" s="303"/>
      <c r="EN60" s="303"/>
      <c r="EO60" s="303"/>
      <c r="EP60" s="303"/>
      <c r="EQ60" s="303"/>
      <c r="ER60" s="303"/>
      <c r="ES60" s="303"/>
      <c r="ET60" s="303"/>
      <c r="EU60" s="303"/>
      <c r="EV60" s="303"/>
      <c r="EW60" s="303"/>
      <c r="EX60" s="303"/>
      <c r="EY60" s="303"/>
      <c r="EZ60" s="303"/>
      <c r="FA60" s="303"/>
      <c r="FB60" s="303"/>
      <c r="FC60" s="303"/>
      <c r="FD60" s="303"/>
      <c r="FE60" s="303"/>
      <c r="FF60" s="303"/>
      <c r="FG60" s="303"/>
      <c r="FH60" s="303"/>
      <c r="FI60" s="303"/>
      <c r="FJ60" s="303"/>
      <c r="FK60" s="303"/>
      <c r="FL60" s="303"/>
      <c r="FM60" s="303"/>
      <c r="FN60" s="303"/>
      <c r="FO60" s="303"/>
      <c r="FP60" s="303"/>
      <c r="FQ60" s="303"/>
      <c r="FR60" s="303"/>
      <c r="FS60" s="303"/>
      <c r="FT60" s="303"/>
      <c r="FU60" s="303"/>
      <c r="FV60" s="303"/>
      <c r="FW60" s="303"/>
      <c r="FX60" s="303"/>
      <c r="FY60" s="303"/>
      <c r="FZ60" s="303"/>
      <c r="GA60" s="303"/>
      <c r="GB60" s="303"/>
      <c r="GC60" s="303"/>
      <c r="GD60" s="303"/>
      <c r="GE60" s="303"/>
      <c r="GF60" s="303"/>
      <c r="GG60" s="303"/>
      <c r="GH60" s="303"/>
      <c r="GI60" s="303"/>
      <c r="GJ60" s="303"/>
      <c r="GK60" s="303"/>
      <c r="GL60" s="303"/>
      <c r="GM60" s="303"/>
      <c r="GN60" s="303"/>
      <c r="GO60" s="303"/>
      <c r="GP60" s="303"/>
      <c r="GQ60" s="303"/>
      <c r="GR60" s="303"/>
      <c r="GS60" s="303"/>
      <c r="GT60" s="303"/>
      <c r="GU60" s="303"/>
      <c r="GV60" s="303"/>
      <c r="GW60" s="303"/>
      <c r="GX60" s="303"/>
      <c r="GY60" s="303"/>
      <c r="GZ60" s="303"/>
      <c r="HA60" s="303"/>
      <c r="HB60" s="303"/>
      <c r="HC60" s="303"/>
      <c r="HD60" s="303"/>
      <c r="HE60" s="303"/>
      <c r="HF60" s="303"/>
      <c r="HG60" s="303"/>
      <c r="HH60" s="303"/>
      <c r="HI60" s="303"/>
      <c r="HJ60" s="303"/>
      <c r="HK60" s="303"/>
      <c r="HL60" s="303"/>
      <c r="HM60" s="303"/>
      <c r="HN60" s="303"/>
      <c r="HO60" s="303"/>
      <c r="HP60" s="303"/>
      <c r="HQ60" s="303"/>
      <c r="HR60" s="303"/>
      <c r="HS60" s="303"/>
      <c r="HT60" s="303"/>
      <c r="HU60" s="303"/>
      <c r="HV60" s="303"/>
      <c r="HW60" s="303"/>
      <c r="HX60" s="303"/>
      <c r="HY60" s="303"/>
      <c r="HZ60" s="303"/>
      <c r="IA60" s="303"/>
      <c r="IB60" s="303"/>
      <c r="IC60" s="303"/>
      <c r="ID60" s="303"/>
      <c r="IE60" s="303"/>
      <c r="IF60" s="303"/>
      <c r="IG60" s="303"/>
      <c r="IH60" s="303"/>
      <c r="II60" s="303"/>
      <c r="IJ60" s="303"/>
      <c r="IK60" s="303"/>
      <c r="IL60" s="303"/>
      <c r="IM60" s="303"/>
      <c r="IN60" s="303"/>
      <c r="IO60" s="303"/>
      <c r="IP60" s="303"/>
      <c r="IQ60" s="303"/>
      <c r="IR60" s="303"/>
    </row>
    <row r="61" spans="1:252" s="301" customFormat="1" ht="22.8" hidden="1" x14ac:dyDescent="0.4">
      <c r="A61" s="507">
        <v>15</v>
      </c>
      <c r="B61" s="508" t="s">
        <v>304</v>
      </c>
      <c r="C61" s="296">
        <v>0</v>
      </c>
      <c r="D61" s="296">
        <v>0</v>
      </c>
      <c r="E61" s="498">
        <v>1</v>
      </c>
      <c r="F61" s="498">
        <v>177</v>
      </c>
      <c r="G61" s="296">
        <v>11</v>
      </c>
      <c r="H61" s="296">
        <v>2200</v>
      </c>
      <c r="I61" s="498">
        <v>0</v>
      </c>
      <c r="J61" s="498">
        <v>0</v>
      </c>
      <c r="K61" s="296">
        <f>'6a'!G61+'6a'!K61+'6a'!O61+'6a'!S61+'6b'!C61+'6b'!G61</f>
        <v>140</v>
      </c>
      <c r="L61" s="296">
        <f>'6a'!H61+'6a'!L61+'6a'!P61+'6a'!T61+'6b'!D61+'6b'!H61</f>
        <v>20650</v>
      </c>
      <c r="M61" s="296">
        <f>'6a'!I61+'6a'!M61+'6a'!Q61+'6a'!U61+'6b'!E61+I61</f>
        <v>14</v>
      </c>
      <c r="N61" s="296">
        <f>'6a'!J61+'6a'!N61+'6a'!R61+'6a'!V61+'6b'!F61+'6b'!J61</f>
        <v>11312</v>
      </c>
      <c r="O61" s="296">
        <v>0</v>
      </c>
      <c r="P61" s="296">
        <v>0</v>
      </c>
      <c r="Q61" s="498"/>
      <c r="R61" s="498"/>
      <c r="S61" s="296">
        <f t="shared" ref="S61" si="47">K61+O61</f>
        <v>140</v>
      </c>
      <c r="T61" s="296">
        <f t="shared" ref="T61" si="48">L61+P61</f>
        <v>20650</v>
      </c>
      <c r="U61" s="296">
        <f t="shared" si="42"/>
        <v>14</v>
      </c>
      <c r="V61" s="296">
        <f t="shared" si="43"/>
        <v>11312</v>
      </c>
      <c r="W61" s="297"/>
      <c r="X61" s="302"/>
      <c r="Y61" s="302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  <c r="EC61" s="303"/>
      <c r="ED61" s="303"/>
      <c r="EE61" s="303"/>
      <c r="EF61" s="303"/>
      <c r="EG61" s="303"/>
      <c r="EH61" s="303"/>
      <c r="EI61" s="303"/>
      <c r="EJ61" s="303"/>
      <c r="EK61" s="303"/>
      <c r="EL61" s="303"/>
      <c r="EM61" s="303"/>
      <c r="EN61" s="303"/>
      <c r="EO61" s="303"/>
      <c r="EP61" s="303"/>
      <c r="EQ61" s="303"/>
      <c r="ER61" s="303"/>
      <c r="ES61" s="303"/>
      <c r="ET61" s="303"/>
      <c r="EU61" s="303"/>
      <c r="EV61" s="303"/>
      <c r="EW61" s="303"/>
      <c r="EX61" s="303"/>
      <c r="EY61" s="303"/>
      <c r="EZ61" s="303"/>
      <c r="FA61" s="303"/>
      <c r="FB61" s="303"/>
      <c r="FC61" s="303"/>
      <c r="FD61" s="303"/>
      <c r="FE61" s="303"/>
      <c r="FF61" s="303"/>
      <c r="FG61" s="303"/>
      <c r="FH61" s="303"/>
      <c r="FI61" s="303"/>
      <c r="FJ61" s="303"/>
      <c r="FK61" s="303"/>
      <c r="FL61" s="303"/>
      <c r="FM61" s="303"/>
      <c r="FN61" s="303"/>
      <c r="FO61" s="303"/>
      <c r="FP61" s="303"/>
      <c r="FQ61" s="303"/>
      <c r="FR61" s="303"/>
      <c r="FS61" s="303"/>
      <c r="FT61" s="303"/>
      <c r="FU61" s="303"/>
      <c r="FV61" s="303"/>
      <c r="FW61" s="303"/>
      <c r="FX61" s="303"/>
      <c r="FY61" s="303"/>
      <c r="FZ61" s="303"/>
      <c r="GA61" s="303"/>
      <c r="GB61" s="303"/>
      <c r="GC61" s="303"/>
      <c r="GD61" s="303"/>
      <c r="GE61" s="303"/>
      <c r="GF61" s="303"/>
      <c r="GG61" s="303"/>
      <c r="GH61" s="303"/>
      <c r="GI61" s="303"/>
      <c r="GJ61" s="303"/>
      <c r="GK61" s="303"/>
      <c r="GL61" s="303"/>
      <c r="GM61" s="303"/>
      <c r="GN61" s="303"/>
      <c r="GO61" s="303"/>
      <c r="GP61" s="303"/>
      <c r="GQ61" s="303"/>
      <c r="GR61" s="303"/>
      <c r="GS61" s="303"/>
      <c r="GT61" s="303"/>
      <c r="GU61" s="303"/>
      <c r="GV61" s="303"/>
      <c r="GW61" s="303"/>
      <c r="GX61" s="303"/>
      <c r="GY61" s="303"/>
      <c r="GZ61" s="303"/>
      <c r="HA61" s="303"/>
      <c r="HB61" s="303"/>
      <c r="HC61" s="303"/>
      <c r="HD61" s="303"/>
      <c r="HE61" s="303"/>
      <c r="HF61" s="303"/>
      <c r="HG61" s="303"/>
      <c r="HH61" s="303"/>
      <c r="HI61" s="303"/>
      <c r="HJ61" s="303"/>
      <c r="HK61" s="303"/>
      <c r="HL61" s="303"/>
      <c r="HM61" s="303"/>
      <c r="HN61" s="303"/>
      <c r="HO61" s="303"/>
      <c r="HP61" s="303"/>
      <c r="HQ61" s="303"/>
      <c r="HR61" s="303"/>
      <c r="HS61" s="303"/>
      <c r="HT61" s="303"/>
      <c r="HU61" s="303"/>
      <c r="HV61" s="303"/>
      <c r="HW61" s="303"/>
      <c r="HX61" s="303"/>
      <c r="HY61" s="303"/>
      <c r="HZ61" s="303"/>
      <c r="IA61" s="303"/>
      <c r="IB61" s="303"/>
      <c r="IC61" s="303"/>
      <c r="ID61" s="303"/>
      <c r="IE61" s="303"/>
      <c r="IF61" s="303"/>
      <c r="IG61" s="303"/>
      <c r="IH61" s="303"/>
      <c r="II61" s="303"/>
      <c r="IJ61" s="303"/>
      <c r="IK61" s="303"/>
      <c r="IL61" s="303"/>
      <c r="IM61" s="303"/>
      <c r="IN61" s="303"/>
      <c r="IO61" s="303"/>
      <c r="IP61" s="303"/>
      <c r="IQ61" s="303"/>
      <c r="IR61" s="303"/>
    </row>
    <row r="62" spans="1:252" s="301" customFormat="1" ht="22.8" hidden="1" x14ac:dyDescent="0.4">
      <c r="A62" s="499">
        <v>16</v>
      </c>
      <c r="B62" s="508" t="s">
        <v>227</v>
      </c>
      <c r="C62" s="296">
        <v>0</v>
      </c>
      <c r="D62" s="296">
        <v>0</v>
      </c>
      <c r="E62" s="498">
        <v>0</v>
      </c>
      <c r="F62" s="498">
        <v>0</v>
      </c>
      <c r="G62" s="296">
        <v>11</v>
      </c>
      <c r="H62" s="296">
        <v>2200</v>
      </c>
      <c r="I62" s="498">
        <v>0</v>
      </c>
      <c r="J62" s="498">
        <v>0</v>
      </c>
      <c r="K62" s="296">
        <f>'6a'!G62+'6a'!K62+'6a'!O62+'6a'!S62+'6b'!C62+'6b'!G62</f>
        <v>98</v>
      </c>
      <c r="L62" s="296">
        <f>'6a'!H62+'6a'!L62+'6a'!P62+'6a'!T62+'6b'!D62+'6b'!H62</f>
        <v>141200</v>
      </c>
      <c r="M62" s="296">
        <f>'6a'!I62+'6a'!M62+'6a'!Q62+'6a'!U62+'6b'!E62+I62</f>
        <v>0</v>
      </c>
      <c r="N62" s="296">
        <f>'6a'!J62+'6a'!N62+'6a'!R62+'6a'!V62+'6b'!F62+'6b'!J62</f>
        <v>0</v>
      </c>
      <c r="O62" s="296">
        <v>0</v>
      </c>
      <c r="P62" s="296">
        <v>0</v>
      </c>
      <c r="Q62" s="498"/>
      <c r="R62" s="498"/>
      <c r="S62" s="296">
        <f t="shared" ref="S62:S79" si="49">K62+O62</f>
        <v>98</v>
      </c>
      <c r="T62" s="296">
        <f t="shared" ref="T62:T79" si="50">L62+P62</f>
        <v>141200</v>
      </c>
      <c r="U62" s="296">
        <f t="shared" si="42"/>
        <v>0</v>
      </c>
      <c r="V62" s="296">
        <f t="shared" si="43"/>
        <v>0</v>
      </c>
      <c r="W62" s="297"/>
      <c r="X62" s="302"/>
      <c r="Y62" s="302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  <c r="EC62" s="303"/>
      <c r="ED62" s="303"/>
      <c r="EE62" s="303"/>
      <c r="EF62" s="303"/>
      <c r="EG62" s="303"/>
      <c r="EH62" s="303"/>
      <c r="EI62" s="303"/>
      <c r="EJ62" s="303"/>
      <c r="EK62" s="303"/>
      <c r="EL62" s="303"/>
      <c r="EM62" s="303"/>
      <c r="EN62" s="303"/>
      <c r="EO62" s="303"/>
      <c r="EP62" s="303"/>
      <c r="EQ62" s="303"/>
      <c r="ER62" s="303"/>
      <c r="ES62" s="303"/>
      <c r="ET62" s="303"/>
      <c r="EU62" s="303"/>
      <c r="EV62" s="303"/>
      <c r="EW62" s="303"/>
      <c r="EX62" s="303"/>
      <c r="EY62" s="303"/>
      <c r="EZ62" s="303"/>
      <c r="FA62" s="303"/>
      <c r="FB62" s="303"/>
      <c r="FC62" s="303"/>
      <c r="FD62" s="303"/>
      <c r="FE62" s="303"/>
      <c r="FF62" s="303"/>
      <c r="FG62" s="303"/>
      <c r="FH62" s="303"/>
      <c r="FI62" s="303"/>
      <c r="FJ62" s="303"/>
      <c r="FK62" s="303"/>
      <c r="FL62" s="303"/>
      <c r="FM62" s="303"/>
      <c r="FN62" s="303"/>
      <c r="FO62" s="303"/>
      <c r="FP62" s="303"/>
      <c r="FQ62" s="303"/>
      <c r="FR62" s="303"/>
      <c r="FS62" s="303"/>
      <c r="FT62" s="303"/>
      <c r="FU62" s="303"/>
      <c r="FV62" s="303"/>
      <c r="FW62" s="303"/>
      <c r="FX62" s="303"/>
      <c r="FY62" s="303"/>
      <c r="FZ62" s="303"/>
      <c r="GA62" s="303"/>
      <c r="GB62" s="303"/>
      <c r="GC62" s="303"/>
      <c r="GD62" s="303"/>
      <c r="GE62" s="303"/>
      <c r="GF62" s="303"/>
      <c r="GG62" s="303"/>
      <c r="GH62" s="303"/>
      <c r="GI62" s="303"/>
      <c r="GJ62" s="303"/>
      <c r="GK62" s="303"/>
      <c r="GL62" s="303"/>
      <c r="GM62" s="303"/>
      <c r="GN62" s="303"/>
      <c r="GO62" s="303"/>
      <c r="GP62" s="303"/>
      <c r="GQ62" s="303"/>
      <c r="GR62" s="303"/>
      <c r="GS62" s="303"/>
      <c r="GT62" s="303"/>
      <c r="GU62" s="303"/>
      <c r="GV62" s="303"/>
      <c r="GW62" s="303"/>
      <c r="GX62" s="303"/>
      <c r="GY62" s="303"/>
      <c r="GZ62" s="303"/>
      <c r="HA62" s="303"/>
      <c r="HB62" s="303"/>
      <c r="HC62" s="303"/>
      <c r="HD62" s="303"/>
      <c r="HE62" s="303"/>
      <c r="HF62" s="303"/>
      <c r="HG62" s="303"/>
      <c r="HH62" s="303"/>
      <c r="HI62" s="303"/>
      <c r="HJ62" s="303"/>
      <c r="HK62" s="303"/>
      <c r="HL62" s="303"/>
      <c r="HM62" s="303"/>
      <c r="HN62" s="303"/>
      <c r="HO62" s="303"/>
      <c r="HP62" s="303"/>
      <c r="HQ62" s="303"/>
      <c r="HR62" s="303"/>
      <c r="HS62" s="303"/>
      <c r="HT62" s="303"/>
      <c r="HU62" s="303"/>
      <c r="HV62" s="303"/>
      <c r="HW62" s="303"/>
      <c r="HX62" s="303"/>
      <c r="HY62" s="303"/>
      <c r="HZ62" s="303"/>
      <c r="IA62" s="303"/>
      <c r="IB62" s="303"/>
      <c r="IC62" s="303"/>
      <c r="ID62" s="303"/>
      <c r="IE62" s="303"/>
      <c r="IF62" s="303"/>
      <c r="IG62" s="303"/>
      <c r="IH62" s="303"/>
      <c r="II62" s="303"/>
      <c r="IJ62" s="303"/>
      <c r="IK62" s="303"/>
      <c r="IL62" s="303"/>
      <c r="IM62" s="303"/>
      <c r="IN62" s="303"/>
      <c r="IO62" s="303"/>
      <c r="IP62" s="303"/>
      <c r="IQ62" s="303"/>
      <c r="IR62" s="303"/>
    </row>
    <row r="63" spans="1:252" s="301" customFormat="1" ht="22.8" hidden="1" x14ac:dyDescent="0.4">
      <c r="A63" s="507">
        <v>17</v>
      </c>
      <c r="B63" s="508" t="s">
        <v>213</v>
      </c>
      <c r="C63" s="296">
        <v>5</v>
      </c>
      <c r="D63" s="296">
        <v>950</v>
      </c>
      <c r="E63" s="498">
        <v>0</v>
      </c>
      <c r="F63" s="498">
        <v>0</v>
      </c>
      <c r="G63" s="296">
        <v>24</v>
      </c>
      <c r="H63" s="296">
        <v>17000</v>
      </c>
      <c r="I63" s="498">
        <v>0</v>
      </c>
      <c r="J63" s="498">
        <v>0</v>
      </c>
      <c r="K63" s="296">
        <f>'6a'!G63+'6a'!K63+'6a'!O63+'6a'!S63+'6b'!C63+'6b'!G63</f>
        <v>165</v>
      </c>
      <c r="L63" s="296">
        <f>'6a'!H63+'6a'!L63+'6a'!P63+'6a'!T63+'6b'!D63+'6b'!H63</f>
        <v>142650</v>
      </c>
      <c r="M63" s="296">
        <f>'6a'!I63+'6a'!M63+'6a'!Q63+'6a'!U63+'6b'!E63+I63</f>
        <v>18</v>
      </c>
      <c r="N63" s="296">
        <f>'6a'!J63+'6a'!N63+'6a'!R63+'6a'!V63+'6b'!F63+'6b'!J63</f>
        <v>25033</v>
      </c>
      <c r="O63" s="296">
        <v>0</v>
      </c>
      <c r="P63" s="296">
        <v>0</v>
      </c>
      <c r="Q63" s="498"/>
      <c r="R63" s="498"/>
      <c r="S63" s="296">
        <f t="shared" si="49"/>
        <v>165</v>
      </c>
      <c r="T63" s="296">
        <f t="shared" si="50"/>
        <v>142650</v>
      </c>
      <c r="U63" s="296">
        <f t="shared" si="42"/>
        <v>18</v>
      </c>
      <c r="V63" s="296">
        <f t="shared" si="43"/>
        <v>25033</v>
      </c>
      <c r="W63" s="297"/>
      <c r="X63" s="302"/>
      <c r="Y63" s="302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3"/>
      <c r="EG63" s="303"/>
      <c r="EH63" s="303"/>
      <c r="EI63" s="303"/>
      <c r="EJ63" s="303"/>
      <c r="EK63" s="303"/>
      <c r="EL63" s="303"/>
      <c r="EM63" s="303"/>
      <c r="EN63" s="303"/>
      <c r="EO63" s="303"/>
      <c r="EP63" s="303"/>
      <c r="EQ63" s="303"/>
      <c r="ER63" s="303"/>
      <c r="ES63" s="303"/>
      <c r="ET63" s="303"/>
      <c r="EU63" s="303"/>
      <c r="EV63" s="303"/>
      <c r="EW63" s="303"/>
      <c r="EX63" s="303"/>
      <c r="EY63" s="303"/>
      <c r="EZ63" s="303"/>
      <c r="FA63" s="303"/>
      <c r="FB63" s="303"/>
      <c r="FC63" s="303"/>
      <c r="FD63" s="303"/>
      <c r="FE63" s="303"/>
      <c r="FF63" s="303"/>
      <c r="FG63" s="303"/>
      <c r="FH63" s="303"/>
      <c r="FI63" s="303"/>
      <c r="FJ63" s="303"/>
      <c r="FK63" s="303"/>
      <c r="FL63" s="303"/>
      <c r="FM63" s="303"/>
      <c r="FN63" s="303"/>
      <c r="FO63" s="303"/>
      <c r="FP63" s="303"/>
      <c r="FQ63" s="303"/>
      <c r="FR63" s="303"/>
      <c r="FS63" s="303"/>
      <c r="FT63" s="303"/>
      <c r="FU63" s="303"/>
      <c r="FV63" s="303"/>
      <c r="FW63" s="303"/>
      <c r="FX63" s="303"/>
      <c r="FY63" s="303"/>
      <c r="FZ63" s="303"/>
      <c r="GA63" s="303"/>
      <c r="GB63" s="303"/>
      <c r="GC63" s="303"/>
      <c r="GD63" s="303"/>
      <c r="GE63" s="303"/>
      <c r="GF63" s="303"/>
      <c r="GG63" s="303"/>
      <c r="GH63" s="303"/>
      <c r="GI63" s="303"/>
      <c r="GJ63" s="303"/>
      <c r="GK63" s="303"/>
      <c r="GL63" s="303"/>
      <c r="GM63" s="303"/>
      <c r="GN63" s="303"/>
      <c r="GO63" s="303"/>
      <c r="GP63" s="303"/>
      <c r="GQ63" s="303"/>
      <c r="GR63" s="303"/>
      <c r="GS63" s="303"/>
      <c r="GT63" s="303"/>
      <c r="GU63" s="303"/>
      <c r="GV63" s="303"/>
      <c r="GW63" s="303"/>
      <c r="GX63" s="303"/>
      <c r="GY63" s="303"/>
      <c r="GZ63" s="303"/>
      <c r="HA63" s="303"/>
      <c r="HB63" s="303"/>
      <c r="HC63" s="303"/>
      <c r="HD63" s="303"/>
      <c r="HE63" s="303"/>
      <c r="HF63" s="303"/>
      <c r="HG63" s="303"/>
      <c r="HH63" s="303"/>
      <c r="HI63" s="303"/>
      <c r="HJ63" s="303"/>
      <c r="HK63" s="303"/>
      <c r="HL63" s="303"/>
      <c r="HM63" s="303"/>
      <c r="HN63" s="303"/>
      <c r="HO63" s="303"/>
      <c r="HP63" s="303"/>
      <c r="HQ63" s="303"/>
      <c r="HR63" s="303"/>
      <c r="HS63" s="303"/>
      <c r="HT63" s="303"/>
      <c r="HU63" s="303"/>
      <c r="HV63" s="303"/>
      <c r="HW63" s="303"/>
      <c r="HX63" s="303"/>
      <c r="HY63" s="303"/>
      <c r="HZ63" s="303"/>
      <c r="IA63" s="303"/>
      <c r="IB63" s="303"/>
      <c r="IC63" s="303"/>
      <c r="ID63" s="303"/>
      <c r="IE63" s="303"/>
      <c r="IF63" s="303"/>
      <c r="IG63" s="303"/>
      <c r="IH63" s="303"/>
      <c r="II63" s="303"/>
      <c r="IJ63" s="303"/>
      <c r="IK63" s="303"/>
      <c r="IL63" s="303"/>
      <c r="IM63" s="303"/>
      <c r="IN63" s="303"/>
      <c r="IO63" s="303"/>
      <c r="IP63" s="303"/>
      <c r="IQ63" s="303"/>
      <c r="IR63" s="303"/>
    </row>
    <row r="64" spans="1:252" s="301" customFormat="1" ht="22.8" hidden="1" x14ac:dyDescent="0.4">
      <c r="A64" s="507">
        <v>18</v>
      </c>
      <c r="B64" s="508" t="s">
        <v>229</v>
      </c>
      <c r="C64" s="296">
        <v>2</v>
      </c>
      <c r="D64" s="296">
        <v>200</v>
      </c>
      <c r="E64" s="498">
        <v>1</v>
      </c>
      <c r="F64" s="498">
        <v>120</v>
      </c>
      <c r="G64" s="296">
        <v>16</v>
      </c>
      <c r="H64" s="296">
        <v>2100</v>
      </c>
      <c r="I64" s="498">
        <v>3</v>
      </c>
      <c r="J64" s="498">
        <v>1030</v>
      </c>
      <c r="K64" s="296">
        <f>'6a'!G64+'6a'!K64+'6a'!O64+'6a'!S64+'6b'!C64+'6b'!G64</f>
        <v>58</v>
      </c>
      <c r="L64" s="296">
        <f>'6a'!H64+'6a'!L64+'6a'!P64+'6a'!T64+'6b'!D64+'6b'!H64</f>
        <v>43700</v>
      </c>
      <c r="M64" s="296">
        <f>'6a'!I64+'6a'!M64+'6a'!Q64+'6a'!U64+'6b'!E64+I64</f>
        <v>27</v>
      </c>
      <c r="N64" s="296">
        <f>'6a'!J64+'6a'!N64+'6a'!R64+'6a'!V64+'6b'!F64+'6b'!J64</f>
        <v>9241</v>
      </c>
      <c r="O64" s="296">
        <v>0</v>
      </c>
      <c r="P64" s="296">
        <v>0</v>
      </c>
      <c r="Q64" s="498"/>
      <c r="R64" s="498"/>
      <c r="S64" s="296">
        <f t="shared" si="49"/>
        <v>58</v>
      </c>
      <c r="T64" s="296">
        <f t="shared" si="50"/>
        <v>43700</v>
      </c>
      <c r="U64" s="296">
        <f t="shared" si="42"/>
        <v>27</v>
      </c>
      <c r="V64" s="296">
        <f t="shared" si="43"/>
        <v>9241</v>
      </c>
      <c r="W64" s="297"/>
      <c r="X64" s="302"/>
      <c r="Y64" s="302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03"/>
      <c r="CU64" s="303"/>
      <c r="CV64" s="303"/>
      <c r="CW64" s="303"/>
      <c r="CX64" s="303"/>
      <c r="CY64" s="303"/>
      <c r="CZ64" s="303"/>
      <c r="DA64" s="303"/>
      <c r="DB64" s="303"/>
      <c r="DC64" s="303"/>
      <c r="DD64" s="303"/>
      <c r="DE64" s="303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  <c r="EC64" s="303"/>
      <c r="ED64" s="303"/>
      <c r="EE64" s="303"/>
      <c r="EF64" s="303"/>
      <c r="EG64" s="303"/>
      <c r="EH64" s="303"/>
      <c r="EI64" s="303"/>
      <c r="EJ64" s="303"/>
      <c r="EK64" s="303"/>
      <c r="EL64" s="303"/>
      <c r="EM64" s="303"/>
      <c r="EN64" s="303"/>
      <c r="EO64" s="303"/>
      <c r="EP64" s="303"/>
      <c r="EQ64" s="303"/>
      <c r="ER64" s="303"/>
      <c r="ES64" s="303"/>
      <c r="ET64" s="303"/>
      <c r="EU64" s="303"/>
      <c r="EV64" s="303"/>
      <c r="EW64" s="303"/>
      <c r="EX64" s="303"/>
      <c r="EY64" s="303"/>
      <c r="EZ64" s="303"/>
      <c r="FA64" s="303"/>
      <c r="FB64" s="303"/>
      <c r="FC64" s="303"/>
      <c r="FD64" s="303"/>
      <c r="FE64" s="303"/>
      <c r="FF64" s="303"/>
      <c r="FG64" s="303"/>
      <c r="FH64" s="303"/>
      <c r="FI64" s="303"/>
      <c r="FJ64" s="303"/>
      <c r="FK64" s="303"/>
      <c r="FL64" s="303"/>
      <c r="FM64" s="303"/>
      <c r="FN64" s="303"/>
      <c r="FO64" s="303"/>
      <c r="FP64" s="303"/>
      <c r="FQ64" s="303"/>
      <c r="FR64" s="303"/>
      <c r="FS64" s="303"/>
      <c r="FT64" s="303"/>
      <c r="FU64" s="303"/>
      <c r="FV64" s="303"/>
      <c r="FW64" s="303"/>
      <c r="FX64" s="303"/>
      <c r="FY64" s="303"/>
      <c r="FZ64" s="303"/>
      <c r="GA64" s="303"/>
      <c r="GB64" s="303"/>
      <c r="GC64" s="303"/>
      <c r="GD64" s="303"/>
      <c r="GE64" s="303"/>
      <c r="GF64" s="303"/>
      <c r="GG64" s="303"/>
      <c r="GH64" s="303"/>
      <c r="GI64" s="303"/>
      <c r="GJ64" s="303"/>
      <c r="GK64" s="303"/>
      <c r="GL64" s="303"/>
      <c r="GM64" s="303"/>
      <c r="GN64" s="303"/>
      <c r="GO64" s="303"/>
      <c r="GP64" s="303"/>
      <c r="GQ64" s="303"/>
      <c r="GR64" s="303"/>
      <c r="GS64" s="303"/>
      <c r="GT64" s="303"/>
      <c r="GU64" s="303"/>
      <c r="GV64" s="303"/>
      <c r="GW64" s="303"/>
      <c r="GX64" s="303"/>
      <c r="GY64" s="303"/>
      <c r="GZ64" s="303"/>
      <c r="HA64" s="303"/>
      <c r="HB64" s="303"/>
      <c r="HC64" s="303"/>
      <c r="HD64" s="303"/>
      <c r="HE64" s="303"/>
      <c r="HF64" s="303"/>
      <c r="HG64" s="303"/>
      <c r="HH64" s="303"/>
      <c r="HI64" s="303"/>
      <c r="HJ64" s="303"/>
      <c r="HK64" s="303"/>
      <c r="HL64" s="303"/>
      <c r="HM64" s="303"/>
      <c r="HN64" s="303"/>
      <c r="HO64" s="303"/>
      <c r="HP64" s="303"/>
      <c r="HQ64" s="303"/>
      <c r="HR64" s="303"/>
      <c r="HS64" s="303"/>
      <c r="HT64" s="303"/>
      <c r="HU64" s="303"/>
      <c r="HV64" s="303"/>
      <c r="HW64" s="303"/>
      <c r="HX64" s="303"/>
      <c r="HY64" s="303"/>
      <c r="HZ64" s="303"/>
      <c r="IA64" s="303"/>
      <c r="IB64" s="303"/>
      <c r="IC64" s="303"/>
      <c r="ID64" s="303"/>
      <c r="IE64" s="303"/>
      <c r="IF64" s="303"/>
      <c r="IG64" s="303"/>
      <c r="IH64" s="303"/>
      <c r="II64" s="303"/>
      <c r="IJ64" s="303"/>
      <c r="IK64" s="303"/>
      <c r="IL64" s="303"/>
      <c r="IM64" s="303"/>
      <c r="IN64" s="303"/>
      <c r="IO64" s="303"/>
      <c r="IP64" s="303"/>
      <c r="IQ64" s="303"/>
      <c r="IR64" s="303"/>
    </row>
    <row r="65" spans="1:252" s="301" customFormat="1" ht="22.8" hidden="1" x14ac:dyDescent="0.4">
      <c r="A65" s="499">
        <v>19</v>
      </c>
      <c r="B65" s="500" t="s">
        <v>228</v>
      </c>
      <c r="C65" s="296">
        <v>2</v>
      </c>
      <c r="D65" s="296">
        <v>200</v>
      </c>
      <c r="E65" s="498">
        <v>0</v>
      </c>
      <c r="F65" s="498">
        <v>0</v>
      </c>
      <c r="G65" s="296">
        <v>13</v>
      </c>
      <c r="H65" s="296">
        <v>1900</v>
      </c>
      <c r="I65" s="498">
        <v>0</v>
      </c>
      <c r="J65" s="498">
        <v>0</v>
      </c>
      <c r="K65" s="296">
        <f>'6a'!G65+'6a'!K65+'6a'!O65+'6a'!S65+'6b'!C65+'6b'!G65</f>
        <v>55</v>
      </c>
      <c r="L65" s="296">
        <f>'6a'!H65+'6a'!L65+'6a'!P65+'6a'!T65+'6b'!D65+'6b'!H65</f>
        <v>43500</v>
      </c>
      <c r="M65" s="296">
        <f>'6a'!I65+'6a'!M65+'6a'!Q65+'6a'!U65+'6b'!E65+I65</f>
        <v>1</v>
      </c>
      <c r="N65" s="296">
        <f>'6a'!J65+'6a'!N65+'6a'!R65+'6a'!V65+'6b'!F65+'6b'!J65</f>
        <v>7500</v>
      </c>
      <c r="O65" s="296">
        <v>0</v>
      </c>
      <c r="P65" s="296">
        <v>0</v>
      </c>
      <c r="Q65" s="498"/>
      <c r="R65" s="498"/>
      <c r="S65" s="296">
        <f t="shared" si="49"/>
        <v>55</v>
      </c>
      <c r="T65" s="296">
        <f t="shared" si="50"/>
        <v>43500</v>
      </c>
      <c r="U65" s="296">
        <f t="shared" si="42"/>
        <v>1</v>
      </c>
      <c r="V65" s="296">
        <f t="shared" si="43"/>
        <v>7500</v>
      </c>
      <c r="W65" s="297"/>
      <c r="X65" s="302"/>
      <c r="Y65" s="300"/>
    </row>
    <row r="66" spans="1:252" s="301" customFormat="1" ht="22.8" hidden="1" x14ac:dyDescent="0.4">
      <c r="A66" s="507">
        <v>20</v>
      </c>
      <c r="B66" s="508" t="s">
        <v>97</v>
      </c>
      <c r="C66" s="296">
        <v>0</v>
      </c>
      <c r="D66" s="296">
        <v>0</v>
      </c>
      <c r="E66" s="498">
        <v>0</v>
      </c>
      <c r="F66" s="498">
        <v>0</v>
      </c>
      <c r="G66" s="296">
        <v>21</v>
      </c>
      <c r="H66" s="296">
        <v>3200</v>
      </c>
      <c r="I66" s="498">
        <v>0</v>
      </c>
      <c r="J66" s="498">
        <v>0</v>
      </c>
      <c r="K66" s="296">
        <f>'6a'!G66+'6a'!K66+'6a'!O66+'6a'!S66+'6b'!C66+'6b'!G66</f>
        <v>164</v>
      </c>
      <c r="L66" s="296">
        <f>'6a'!H66+'6a'!L66+'6a'!P66+'6a'!T66+'6b'!D66+'6b'!H66</f>
        <v>105600</v>
      </c>
      <c r="M66" s="296">
        <f>'6a'!I66+'6a'!M66+'6a'!Q66+'6a'!U66+'6b'!E66+I66</f>
        <v>17</v>
      </c>
      <c r="N66" s="296">
        <f>'6a'!J66+'6a'!N66+'6a'!R66+'6a'!V66+'6b'!F66+'6b'!J66</f>
        <v>10015</v>
      </c>
      <c r="O66" s="296">
        <v>0</v>
      </c>
      <c r="P66" s="296">
        <v>0</v>
      </c>
      <c r="Q66" s="498"/>
      <c r="R66" s="498"/>
      <c r="S66" s="296">
        <f t="shared" si="49"/>
        <v>164</v>
      </c>
      <c r="T66" s="296">
        <f t="shared" si="50"/>
        <v>105600</v>
      </c>
      <c r="U66" s="296">
        <f t="shared" si="42"/>
        <v>17</v>
      </c>
      <c r="V66" s="296">
        <f t="shared" si="43"/>
        <v>10015</v>
      </c>
      <c r="W66" s="297"/>
      <c r="X66" s="302"/>
      <c r="Y66" s="300"/>
    </row>
    <row r="67" spans="1:252" s="301" customFormat="1" ht="22.8" hidden="1" x14ac:dyDescent="0.4">
      <c r="A67" s="507">
        <v>21</v>
      </c>
      <c r="B67" s="508" t="s">
        <v>179</v>
      </c>
      <c r="C67" s="296">
        <v>0</v>
      </c>
      <c r="D67" s="296">
        <v>0</v>
      </c>
      <c r="E67" s="498">
        <v>0</v>
      </c>
      <c r="F67" s="498">
        <v>0</v>
      </c>
      <c r="G67" s="296">
        <v>11</v>
      </c>
      <c r="H67" s="296">
        <v>2200</v>
      </c>
      <c r="I67" s="498">
        <v>0</v>
      </c>
      <c r="J67" s="498">
        <v>0</v>
      </c>
      <c r="K67" s="296">
        <f>'6a'!G67+'6a'!K67+'6a'!O67+'6a'!S67+'6b'!C67+'6b'!G67</f>
        <v>134</v>
      </c>
      <c r="L67" s="296">
        <f>'6a'!H67+'6a'!L67+'6a'!P67+'6a'!T67+'6b'!D67+'6b'!H67</f>
        <v>14450</v>
      </c>
      <c r="M67" s="296">
        <f>'6a'!I67+'6a'!M67+'6a'!Q67+'6a'!U67+'6b'!E67+I67</f>
        <v>10</v>
      </c>
      <c r="N67" s="296">
        <f>'6a'!J67+'6a'!N67+'6a'!R67+'6a'!V67+'6b'!F67+'6b'!J67</f>
        <v>295</v>
      </c>
      <c r="O67" s="296">
        <v>0</v>
      </c>
      <c r="P67" s="296">
        <v>0</v>
      </c>
      <c r="Q67" s="498">
        <v>0</v>
      </c>
      <c r="R67" s="498">
        <v>0</v>
      </c>
      <c r="S67" s="296">
        <f t="shared" si="49"/>
        <v>134</v>
      </c>
      <c r="T67" s="296">
        <f t="shared" si="50"/>
        <v>14450</v>
      </c>
      <c r="U67" s="296">
        <f t="shared" si="42"/>
        <v>10</v>
      </c>
      <c r="V67" s="296">
        <f t="shared" si="43"/>
        <v>295</v>
      </c>
      <c r="W67" s="297"/>
      <c r="X67" s="302"/>
      <c r="Y67" s="300"/>
    </row>
    <row r="68" spans="1:252" s="301" customFormat="1" ht="22.8" hidden="1" x14ac:dyDescent="0.4">
      <c r="A68" s="499">
        <v>22</v>
      </c>
      <c r="B68" s="508" t="s">
        <v>145</v>
      </c>
      <c r="C68" s="296">
        <v>5</v>
      </c>
      <c r="D68" s="296">
        <v>900</v>
      </c>
      <c r="E68" s="498">
        <v>1</v>
      </c>
      <c r="F68" s="498">
        <v>480</v>
      </c>
      <c r="G68" s="296">
        <v>41</v>
      </c>
      <c r="H68" s="296">
        <v>5200</v>
      </c>
      <c r="I68" s="498">
        <v>1</v>
      </c>
      <c r="J68" s="498">
        <v>25</v>
      </c>
      <c r="K68" s="296">
        <f>'6a'!G68+'6a'!K68+'6a'!O68+'6a'!S68+'6b'!C68+'6b'!G68</f>
        <v>143</v>
      </c>
      <c r="L68" s="296">
        <f>'6a'!H68+'6a'!L68+'6a'!P68+'6a'!T68+'6b'!D68+'6b'!H68</f>
        <v>163300</v>
      </c>
      <c r="M68" s="296">
        <f>'6a'!I68+'6a'!M68+'6a'!Q68+'6a'!U68+'6b'!E68+I68</f>
        <v>4</v>
      </c>
      <c r="N68" s="296">
        <f>'6a'!J68+'6a'!N68+'6a'!R68+'6a'!V68+'6b'!F68+'6b'!J68</f>
        <v>545</v>
      </c>
      <c r="O68" s="296">
        <v>0</v>
      </c>
      <c r="P68" s="296">
        <v>0</v>
      </c>
      <c r="Q68" s="498"/>
      <c r="R68" s="498"/>
      <c r="S68" s="296">
        <f t="shared" si="49"/>
        <v>143</v>
      </c>
      <c r="T68" s="296">
        <f t="shared" si="50"/>
        <v>163300</v>
      </c>
      <c r="U68" s="296">
        <f t="shared" si="42"/>
        <v>4</v>
      </c>
      <c r="V68" s="296">
        <f t="shared" si="43"/>
        <v>545</v>
      </c>
      <c r="W68" s="299"/>
      <c r="X68" s="300"/>
      <c r="Y68" s="300"/>
    </row>
    <row r="69" spans="1:252" s="301" customFormat="1" ht="22.8" hidden="1" x14ac:dyDescent="0.4">
      <c r="A69" s="507">
        <v>23</v>
      </c>
      <c r="B69" s="508" t="s">
        <v>173</v>
      </c>
      <c r="C69" s="296">
        <v>1</v>
      </c>
      <c r="D69" s="296">
        <v>200</v>
      </c>
      <c r="E69" s="498">
        <v>1</v>
      </c>
      <c r="F69" s="498">
        <v>204</v>
      </c>
      <c r="G69" s="296">
        <v>16</v>
      </c>
      <c r="H69" s="296">
        <v>2100</v>
      </c>
      <c r="I69" s="498">
        <v>0</v>
      </c>
      <c r="J69" s="498">
        <v>0</v>
      </c>
      <c r="K69" s="296">
        <f>'6a'!G69+'6a'!K69+'6a'!O69+'6a'!S69+'6b'!C69+'6b'!G69</f>
        <v>58</v>
      </c>
      <c r="L69" s="296">
        <f>'6a'!H69+'6a'!L69+'6a'!P69+'6a'!T69+'6b'!D69+'6b'!H69</f>
        <v>44000</v>
      </c>
      <c r="M69" s="296">
        <f>'6a'!I69+'6a'!M69+'6a'!Q69+'6a'!U69+'6b'!E69+I69</f>
        <v>5</v>
      </c>
      <c r="N69" s="296">
        <f>'6a'!J69+'6a'!N69+'6a'!R69+'6a'!V69+'6b'!F69+'6b'!J69</f>
        <v>3281</v>
      </c>
      <c r="O69" s="296">
        <v>0</v>
      </c>
      <c r="P69" s="296">
        <v>0</v>
      </c>
      <c r="Q69" s="498"/>
      <c r="R69" s="498"/>
      <c r="S69" s="296">
        <f t="shared" si="49"/>
        <v>58</v>
      </c>
      <c r="T69" s="296">
        <f t="shared" si="50"/>
        <v>44000</v>
      </c>
      <c r="U69" s="296">
        <f t="shared" si="42"/>
        <v>5</v>
      </c>
      <c r="V69" s="296">
        <f t="shared" si="43"/>
        <v>3281</v>
      </c>
      <c r="W69" s="299"/>
      <c r="X69" s="300"/>
      <c r="Y69" s="300"/>
    </row>
    <row r="70" spans="1:252" s="301" customFormat="1" ht="22.8" hidden="1" x14ac:dyDescent="0.4">
      <c r="A70" s="507">
        <v>24</v>
      </c>
      <c r="B70" s="508" t="s">
        <v>146</v>
      </c>
      <c r="C70" s="296">
        <v>1</v>
      </c>
      <c r="D70" s="296">
        <v>200</v>
      </c>
      <c r="E70" s="498">
        <v>2</v>
      </c>
      <c r="F70" s="498">
        <v>100</v>
      </c>
      <c r="G70" s="296">
        <v>16</v>
      </c>
      <c r="H70" s="296">
        <v>2100</v>
      </c>
      <c r="I70" s="498">
        <v>0</v>
      </c>
      <c r="J70" s="498">
        <v>0</v>
      </c>
      <c r="K70" s="296">
        <f>'6a'!G70+'6a'!K70+'6a'!O70+'6a'!S70+'6b'!C70+'6b'!G70</f>
        <v>57</v>
      </c>
      <c r="L70" s="296">
        <f>'6a'!H70+'6a'!L70+'6a'!P70+'6a'!T70+'6b'!D70+'6b'!H70</f>
        <v>43500</v>
      </c>
      <c r="M70" s="296">
        <f>'6a'!I70+'6a'!M70+'6a'!Q70+'6a'!U70+'6b'!E70+I70</f>
        <v>2</v>
      </c>
      <c r="N70" s="296">
        <f>'6a'!J70+'6a'!N70+'6a'!R70+'6a'!V70+'6b'!F70+'6b'!J70</f>
        <v>100</v>
      </c>
      <c r="O70" s="296">
        <v>0</v>
      </c>
      <c r="P70" s="296">
        <v>0</v>
      </c>
      <c r="Q70" s="498"/>
      <c r="R70" s="498"/>
      <c r="S70" s="296">
        <f t="shared" si="49"/>
        <v>57</v>
      </c>
      <c r="T70" s="296">
        <f t="shared" si="50"/>
        <v>43500</v>
      </c>
      <c r="U70" s="296">
        <f t="shared" si="42"/>
        <v>2</v>
      </c>
      <c r="V70" s="296">
        <f t="shared" si="43"/>
        <v>100</v>
      </c>
      <c r="W70" s="299"/>
      <c r="X70" s="300"/>
      <c r="Y70" s="300"/>
    </row>
    <row r="71" spans="1:252" s="301" customFormat="1" ht="22.8" hidden="1" x14ac:dyDescent="0.4">
      <c r="A71" s="499">
        <v>25</v>
      </c>
      <c r="B71" s="508" t="s">
        <v>148</v>
      </c>
      <c r="C71" s="296">
        <v>1</v>
      </c>
      <c r="D71" s="296">
        <v>200</v>
      </c>
      <c r="E71" s="498">
        <v>0</v>
      </c>
      <c r="F71" s="498">
        <v>0</v>
      </c>
      <c r="G71" s="296">
        <v>16</v>
      </c>
      <c r="H71" s="296">
        <v>2100</v>
      </c>
      <c r="I71" s="498">
        <v>0</v>
      </c>
      <c r="J71" s="498">
        <v>0</v>
      </c>
      <c r="K71" s="296">
        <f>'6a'!G71+'6a'!K71+'6a'!O71+'6a'!S71+'6b'!C71+'6b'!G71</f>
        <v>57</v>
      </c>
      <c r="L71" s="296">
        <f>'6a'!H71+'6a'!L71+'6a'!P71+'6a'!T71+'6b'!D71+'6b'!H71</f>
        <v>43500</v>
      </c>
      <c r="M71" s="296">
        <f>'6a'!I71+'6a'!M71+'6a'!Q71+'6a'!U71+'6b'!E71+I71</f>
        <v>0</v>
      </c>
      <c r="N71" s="296">
        <f>'6a'!J71+'6a'!N71+'6a'!R71+'6a'!V71+'6b'!F71+'6b'!J71</f>
        <v>0</v>
      </c>
      <c r="O71" s="296">
        <v>0</v>
      </c>
      <c r="P71" s="296">
        <v>0</v>
      </c>
      <c r="Q71" s="498"/>
      <c r="R71" s="498"/>
      <c r="S71" s="296">
        <f t="shared" si="49"/>
        <v>57</v>
      </c>
      <c r="T71" s="296">
        <f t="shared" si="50"/>
        <v>43500</v>
      </c>
      <c r="U71" s="296">
        <f t="shared" si="42"/>
        <v>0</v>
      </c>
      <c r="V71" s="296">
        <f t="shared" si="43"/>
        <v>0</v>
      </c>
      <c r="W71" s="297"/>
      <c r="X71" s="302"/>
      <c r="Y71" s="300"/>
    </row>
    <row r="72" spans="1:252" s="301" customFormat="1" ht="22.8" hidden="1" x14ac:dyDescent="0.4">
      <c r="A72" s="507">
        <v>26</v>
      </c>
      <c r="B72" s="508" t="s">
        <v>149</v>
      </c>
      <c r="C72" s="296">
        <v>1</v>
      </c>
      <c r="D72" s="296">
        <v>200</v>
      </c>
      <c r="E72" s="498">
        <v>1</v>
      </c>
      <c r="F72" s="498">
        <v>77</v>
      </c>
      <c r="G72" s="296">
        <v>16</v>
      </c>
      <c r="H72" s="296">
        <v>2100</v>
      </c>
      <c r="I72" s="498">
        <v>0</v>
      </c>
      <c r="J72" s="498">
        <v>0</v>
      </c>
      <c r="K72" s="296">
        <f>'6a'!G72+'6a'!K72+'6a'!O72+'6a'!S72+'6b'!C72+'6b'!G72</f>
        <v>57</v>
      </c>
      <c r="L72" s="296">
        <f>'6a'!H72+'6a'!L72+'6a'!P72+'6a'!T72+'6b'!D72+'6b'!H72</f>
        <v>43800</v>
      </c>
      <c r="M72" s="296">
        <f>'6a'!I72+'6a'!M72+'6a'!Q72+'6a'!U72+'6b'!E72+I72</f>
        <v>3</v>
      </c>
      <c r="N72" s="296">
        <v>8489</v>
      </c>
      <c r="O72" s="296">
        <v>0</v>
      </c>
      <c r="P72" s="296">
        <v>0</v>
      </c>
      <c r="Q72" s="498"/>
      <c r="R72" s="498"/>
      <c r="S72" s="296">
        <f t="shared" si="49"/>
        <v>57</v>
      </c>
      <c r="T72" s="296">
        <f t="shared" si="50"/>
        <v>43800</v>
      </c>
      <c r="U72" s="296">
        <f t="shared" si="42"/>
        <v>3</v>
      </c>
      <c r="V72" s="296">
        <f t="shared" si="43"/>
        <v>8489</v>
      </c>
      <c r="W72" s="297"/>
      <c r="X72" s="302"/>
      <c r="Y72" s="300"/>
    </row>
    <row r="73" spans="1:252" s="301" customFormat="1" ht="22.8" hidden="1" x14ac:dyDescent="0.4">
      <c r="A73" s="507">
        <v>27</v>
      </c>
      <c r="B73" s="508" t="s">
        <v>150</v>
      </c>
      <c r="C73" s="296">
        <v>1</v>
      </c>
      <c r="D73" s="296">
        <v>200</v>
      </c>
      <c r="E73" s="498">
        <v>0</v>
      </c>
      <c r="F73" s="498">
        <v>0</v>
      </c>
      <c r="G73" s="296">
        <v>21</v>
      </c>
      <c r="H73" s="296">
        <v>3200</v>
      </c>
      <c r="I73" s="498"/>
      <c r="J73" s="498"/>
      <c r="K73" s="296">
        <f>'6a'!G73+'6a'!K73+'6a'!O73+'6a'!S73+'6b'!C73+'6b'!G73</f>
        <v>66</v>
      </c>
      <c r="L73" s="296">
        <f>'6a'!H73+'6a'!L73+'6a'!P73+'6a'!T73+'6b'!D73+'6b'!H73</f>
        <v>49000</v>
      </c>
      <c r="M73" s="296">
        <f>'6a'!I73+'6a'!M73+'6a'!Q73+'6a'!U73+'6b'!E73+I73</f>
        <v>0</v>
      </c>
      <c r="N73" s="296">
        <f>'6a'!J73+'6a'!N73+'6a'!R73+'6a'!V73+'6b'!F73+'6b'!J73</f>
        <v>0</v>
      </c>
      <c r="O73" s="296">
        <v>0</v>
      </c>
      <c r="P73" s="296">
        <v>0</v>
      </c>
      <c r="Q73" s="498"/>
      <c r="R73" s="498"/>
      <c r="S73" s="296">
        <f t="shared" si="49"/>
        <v>66</v>
      </c>
      <c r="T73" s="296">
        <f t="shared" si="50"/>
        <v>49000</v>
      </c>
      <c r="U73" s="296">
        <f t="shared" si="42"/>
        <v>0</v>
      </c>
      <c r="V73" s="296">
        <f t="shared" si="43"/>
        <v>0</v>
      </c>
      <c r="W73" s="297"/>
      <c r="X73" s="302"/>
      <c r="Y73" s="300"/>
    </row>
    <row r="74" spans="1:252" s="301" customFormat="1" ht="22.8" hidden="1" x14ac:dyDescent="0.4">
      <c r="A74" s="499">
        <v>28</v>
      </c>
      <c r="B74" s="508" t="s">
        <v>174</v>
      </c>
      <c r="C74" s="296">
        <v>1</v>
      </c>
      <c r="D74" s="296">
        <v>200</v>
      </c>
      <c r="E74" s="498">
        <v>0</v>
      </c>
      <c r="F74" s="498">
        <v>0</v>
      </c>
      <c r="G74" s="296">
        <v>16</v>
      </c>
      <c r="H74" s="296">
        <v>2100</v>
      </c>
      <c r="I74" s="498">
        <v>0</v>
      </c>
      <c r="J74" s="498">
        <v>0</v>
      </c>
      <c r="K74" s="296">
        <f>'6a'!G74+'6a'!K74+'6a'!O74+'6a'!S74+'6b'!C74+'6b'!G74</f>
        <v>58</v>
      </c>
      <c r="L74" s="296">
        <f>'6a'!H74+'6a'!L74+'6a'!P74+'6a'!T74+'6b'!D74+'6b'!H74</f>
        <v>44000</v>
      </c>
      <c r="M74" s="296">
        <f>'6a'!I74+'6a'!M74+'6a'!Q74+'6a'!U74+'6b'!E74+I74</f>
        <v>0</v>
      </c>
      <c r="N74" s="296">
        <f>'6a'!J74+'6a'!N74+'6a'!R74+'6a'!V74+'6b'!F74+'6b'!J74</f>
        <v>0</v>
      </c>
      <c r="O74" s="296">
        <v>0</v>
      </c>
      <c r="P74" s="296">
        <v>0</v>
      </c>
      <c r="Q74" s="498"/>
      <c r="R74" s="498"/>
      <c r="S74" s="296">
        <f t="shared" si="49"/>
        <v>58</v>
      </c>
      <c r="T74" s="296">
        <f t="shared" si="50"/>
        <v>44000</v>
      </c>
      <c r="U74" s="296">
        <f>M74+Q74</f>
        <v>0</v>
      </c>
      <c r="V74" s="296">
        <f t="shared" si="43"/>
        <v>0</v>
      </c>
      <c r="W74" s="299"/>
      <c r="X74" s="300"/>
      <c r="Y74" s="300"/>
    </row>
    <row r="75" spans="1:252" s="301" customFormat="1" ht="22.8" hidden="1" x14ac:dyDescent="0.4">
      <c r="A75" s="507">
        <v>29</v>
      </c>
      <c r="B75" s="508" t="s">
        <v>328</v>
      </c>
      <c r="C75" s="296">
        <v>1</v>
      </c>
      <c r="D75" s="296">
        <v>200</v>
      </c>
      <c r="E75" s="498">
        <v>0</v>
      </c>
      <c r="F75" s="498">
        <v>0</v>
      </c>
      <c r="G75" s="296">
        <v>8</v>
      </c>
      <c r="H75" s="296">
        <v>400</v>
      </c>
      <c r="I75" s="498">
        <v>1</v>
      </c>
      <c r="J75" s="498">
        <v>200</v>
      </c>
      <c r="K75" s="296">
        <f>'6a'!G75+'6a'!K75+'6a'!O75+'6a'!S75+'6b'!C75+'6b'!G75</f>
        <v>39</v>
      </c>
      <c r="L75" s="296">
        <f>'6a'!H75+'6a'!L75+'6a'!P75+'6a'!T75+'6b'!D75+'6b'!H75</f>
        <v>41000</v>
      </c>
      <c r="M75" s="296">
        <f>'6a'!I75+'6a'!M75+'6a'!Q75+'6a'!U75+'6b'!E75+I75</f>
        <v>8</v>
      </c>
      <c r="N75" s="296">
        <f>'6a'!J75+'6a'!N75+'6a'!R75+'6a'!V75+'6b'!F75+'6b'!J75</f>
        <v>9200</v>
      </c>
      <c r="O75" s="296">
        <v>0</v>
      </c>
      <c r="P75" s="296">
        <v>0</v>
      </c>
      <c r="Q75" s="498"/>
      <c r="R75" s="498"/>
      <c r="S75" s="296">
        <f t="shared" si="49"/>
        <v>39</v>
      </c>
      <c r="T75" s="296">
        <f t="shared" si="50"/>
        <v>41000</v>
      </c>
      <c r="U75" s="296">
        <f t="shared" si="42"/>
        <v>8</v>
      </c>
      <c r="V75" s="296">
        <f t="shared" si="42"/>
        <v>9200</v>
      </c>
      <c r="W75" s="299"/>
      <c r="X75" s="300"/>
      <c r="Y75" s="300"/>
    </row>
    <row r="76" spans="1:252" s="301" customFormat="1" ht="22.8" hidden="1" x14ac:dyDescent="0.4">
      <c r="A76" s="507">
        <v>30</v>
      </c>
      <c r="B76" s="508" t="s">
        <v>151</v>
      </c>
      <c r="C76" s="296">
        <v>1</v>
      </c>
      <c r="D76" s="296">
        <v>200</v>
      </c>
      <c r="E76" s="498">
        <v>1</v>
      </c>
      <c r="F76" s="498">
        <v>89</v>
      </c>
      <c r="G76" s="296">
        <v>10</v>
      </c>
      <c r="H76" s="296">
        <v>2100</v>
      </c>
      <c r="I76" s="498">
        <v>0</v>
      </c>
      <c r="J76" s="498">
        <v>0</v>
      </c>
      <c r="K76" s="296">
        <f>'6a'!G76+'6a'!K76+'6a'!O76+'6a'!S76+'6b'!C76+'6b'!G76</f>
        <v>54</v>
      </c>
      <c r="L76" s="296">
        <f>'6a'!H76+'6a'!L76+'6a'!P76+'6a'!T76+'6b'!D76+'6b'!H76</f>
        <v>44700</v>
      </c>
      <c r="M76" s="296">
        <f>'6a'!I76+'6a'!M76+'6a'!Q76+'6a'!U76+'6b'!E76+I76</f>
        <v>3</v>
      </c>
      <c r="N76" s="296">
        <f>'6a'!J76+'6a'!N76+'6a'!R76+'6a'!V76+'6b'!F76+'6b'!J76</f>
        <v>2489</v>
      </c>
      <c r="O76" s="296">
        <v>0</v>
      </c>
      <c r="P76" s="296">
        <v>0</v>
      </c>
      <c r="Q76" s="498"/>
      <c r="R76" s="498"/>
      <c r="S76" s="296">
        <f t="shared" si="49"/>
        <v>54</v>
      </c>
      <c r="T76" s="296">
        <f t="shared" si="50"/>
        <v>44700</v>
      </c>
      <c r="U76" s="296">
        <f t="shared" si="42"/>
        <v>3</v>
      </c>
      <c r="V76" s="296">
        <f t="shared" si="43"/>
        <v>2489</v>
      </c>
      <c r="W76" s="299"/>
      <c r="X76" s="300"/>
      <c r="Y76" s="300"/>
    </row>
    <row r="77" spans="1:252" s="301" customFormat="1" ht="22.8" hidden="1" x14ac:dyDescent="0.4">
      <c r="A77" s="499">
        <v>31</v>
      </c>
      <c r="B77" s="508" t="s">
        <v>226</v>
      </c>
      <c r="C77" s="296">
        <v>1</v>
      </c>
      <c r="D77" s="296">
        <v>200</v>
      </c>
      <c r="E77" s="509">
        <v>0</v>
      </c>
      <c r="F77" s="509">
        <v>0</v>
      </c>
      <c r="G77" s="296">
        <v>16</v>
      </c>
      <c r="H77" s="296">
        <v>2100</v>
      </c>
      <c r="I77" s="509">
        <v>2</v>
      </c>
      <c r="J77" s="509">
        <v>1100</v>
      </c>
      <c r="K77" s="296">
        <f>'6a'!G77+'6a'!K77+'6a'!O77+'6a'!S77+'6b'!C77+'6b'!G77</f>
        <v>58</v>
      </c>
      <c r="L77" s="296">
        <f>'6a'!H77+'6a'!L77+'6a'!P77+'6a'!T77+'6b'!D77+'6b'!H77</f>
        <v>44000</v>
      </c>
      <c r="M77" s="296">
        <f>'6a'!I77+'6a'!M77+'6a'!Q77+'6a'!U77+'6b'!E77+I77</f>
        <v>6</v>
      </c>
      <c r="N77" s="296">
        <f>'6a'!J77+'6a'!N77+'6a'!R77+'6a'!V77+'6b'!F77+'6b'!J77</f>
        <v>3300</v>
      </c>
      <c r="O77" s="296">
        <v>0</v>
      </c>
      <c r="P77" s="296">
        <v>0</v>
      </c>
      <c r="Q77" s="509"/>
      <c r="R77" s="509"/>
      <c r="S77" s="296">
        <f t="shared" si="49"/>
        <v>58</v>
      </c>
      <c r="T77" s="296">
        <f t="shared" si="50"/>
        <v>44000</v>
      </c>
      <c r="U77" s="296">
        <f t="shared" si="42"/>
        <v>6</v>
      </c>
      <c r="V77" s="296">
        <f t="shared" si="43"/>
        <v>3300</v>
      </c>
      <c r="W77" s="297"/>
      <c r="X77" s="302"/>
      <c r="Y77" s="302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303"/>
      <c r="CA77" s="303"/>
      <c r="CB77" s="303"/>
      <c r="CC77" s="303"/>
      <c r="CD77" s="303"/>
      <c r="CE77" s="303"/>
      <c r="CF77" s="303"/>
      <c r="CG77" s="303"/>
      <c r="CH77" s="303"/>
      <c r="CI77" s="303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T77" s="303"/>
      <c r="CU77" s="303"/>
      <c r="CV77" s="303"/>
      <c r="CW77" s="303"/>
      <c r="CX77" s="303"/>
      <c r="CY77" s="303"/>
      <c r="CZ77" s="303"/>
      <c r="DA77" s="303"/>
      <c r="DB77" s="303"/>
      <c r="DC77" s="303"/>
      <c r="DD77" s="303"/>
      <c r="DE77" s="303"/>
      <c r="DF77" s="303"/>
      <c r="DG77" s="303"/>
      <c r="DH77" s="303"/>
      <c r="DI77" s="303"/>
      <c r="DJ77" s="303"/>
      <c r="DK77" s="303"/>
      <c r="DL77" s="303"/>
      <c r="DM77" s="303"/>
      <c r="DN77" s="303"/>
      <c r="DO77" s="303"/>
      <c r="DP77" s="303"/>
      <c r="DQ77" s="303"/>
      <c r="DR77" s="303"/>
      <c r="DS77" s="303"/>
      <c r="DT77" s="303"/>
      <c r="DU77" s="303"/>
      <c r="DV77" s="303"/>
      <c r="DW77" s="303"/>
      <c r="DX77" s="303"/>
      <c r="DY77" s="303"/>
      <c r="DZ77" s="303"/>
      <c r="EA77" s="303"/>
      <c r="EB77" s="303"/>
      <c r="EC77" s="303"/>
      <c r="ED77" s="303"/>
      <c r="EE77" s="303"/>
      <c r="EF77" s="303"/>
      <c r="EG77" s="303"/>
      <c r="EH77" s="303"/>
      <c r="EI77" s="303"/>
      <c r="EJ77" s="303"/>
      <c r="EK77" s="303"/>
      <c r="EL77" s="303"/>
      <c r="EM77" s="303"/>
      <c r="EN77" s="303"/>
      <c r="EO77" s="303"/>
      <c r="EP77" s="303"/>
      <c r="EQ77" s="303"/>
      <c r="ER77" s="303"/>
      <c r="ES77" s="303"/>
      <c r="ET77" s="303"/>
      <c r="EU77" s="303"/>
      <c r="EV77" s="303"/>
      <c r="EW77" s="303"/>
      <c r="EX77" s="303"/>
      <c r="EY77" s="303"/>
      <c r="EZ77" s="303"/>
      <c r="FA77" s="303"/>
      <c r="FB77" s="303"/>
      <c r="FC77" s="303"/>
      <c r="FD77" s="303"/>
      <c r="FE77" s="303"/>
      <c r="FF77" s="303"/>
      <c r="FG77" s="303"/>
      <c r="FH77" s="303"/>
      <c r="FI77" s="303"/>
      <c r="FJ77" s="303"/>
      <c r="FK77" s="303"/>
      <c r="FL77" s="303"/>
      <c r="FM77" s="303"/>
      <c r="FN77" s="303"/>
      <c r="FO77" s="303"/>
      <c r="FP77" s="303"/>
      <c r="FQ77" s="303"/>
      <c r="FR77" s="303"/>
      <c r="FS77" s="303"/>
      <c r="FT77" s="303"/>
      <c r="FU77" s="303"/>
      <c r="FV77" s="303"/>
      <c r="FW77" s="303"/>
      <c r="FX77" s="303"/>
      <c r="FY77" s="303"/>
      <c r="FZ77" s="303"/>
      <c r="GA77" s="303"/>
      <c r="GB77" s="303"/>
      <c r="GC77" s="303"/>
      <c r="GD77" s="303"/>
      <c r="GE77" s="303"/>
      <c r="GF77" s="303"/>
      <c r="GG77" s="303"/>
      <c r="GH77" s="303"/>
      <c r="GI77" s="303"/>
      <c r="GJ77" s="303"/>
      <c r="GK77" s="303"/>
      <c r="GL77" s="303"/>
      <c r="GM77" s="303"/>
      <c r="GN77" s="303"/>
      <c r="GO77" s="303"/>
      <c r="GP77" s="303"/>
      <c r="GQ77" s="303"/>
      <c r="GR77" s="303"/>
      <c r="GS77" s="303"/>
      <c r="GT77" s="303"/>
      <c r="GU77" s="303"/>
      <c r="GV77" s="303"/>
      <c r="GW77" s="303"/>
      <c r="GX77" s="303"/>
      <c r="GY77" s="303"/>
      <c r="GZ77" s="303"/>
      <c r="HA77" s="303"/>
      <c r="HB77" s="303"/>
      <c r="HC77" s="303"/>
      <c r="HD77" s="303"/>
      <c r="HE77" s="303"/>
      <c r="HF77" s="303"/>
      <c r="HG77" s="303"/>
      <c r="HH77" s="303"/>
      <c r="HI77" s="303"/>
      <c r="HJ77" s="303"/>
      <c r="HK77" s="303"/>
      <c r="HL77" s="303"/>
      <c r="HM77" s="303"/>
      <c r="HN77" s="303"/>
      <c r="HO77" s="303"/>
      <c r="HP77" s="303"/>
      <c r="HQ77" s="303"/>
      <c r="HR77" s="303"/>
      <c r="HS77" s="303"/>
      <c r="HT77" s="303"/>
      <c r="HU77" s="303"/>
      <c r="HV77" s="303"/>
      <c r="HW77" s="303"/>
      <c r="HX77" s="303"/>
      <c r="HY77" s="303"/>
      <c r="HZ77" s="303"/>
      <c r="IA77" s="303"/>
      <c r="IB77" s="303"/>
      <c r="IC77" s="303"/>
      <c r="ID77" s="303"/>
      <c r="IE77" s="303"/>
      <c r="IF77" s="303"/>
      <c r="IG77" s="303"/>
      <c r="IH77" s="303"/>
      <c r="II77" s="303"/>
      <c r="IJ77" s="303"/>
      <c r="IK77" s="303"/>
      <c r="IL77" s="303"/>
      <c r="IM77" s="303"/>
      <c r="IN77" s="303"/>
      <c r="IO77" s="303"/>
      <c r="IP77" s="303"/>
      <c r="IQ77" s="303"/>
      <c r="IR77" s="303"/>
    </row>
    <row r="78" spans="1:252" s="301" customFormat="1" ht="22.8" hidden="1" x14ac:dyDescent="0.4">
      <c r="A78" s="507">
        <v>32</v>
      </c>
      <c r="B78" s="508" t="s">
        <v>275</v>
      </c>
      <c r="C78" s="296">
        <v>1</v>
      </c>
      <c r="D78" s="296">
        <v>200</v>
      </c>
      <c r="E78" s="498">
        <v>0</v>
      </c>
      <c r="F78" s="498">
        <v>0</v>
      </c>
      <c r="G78" s="296">
        <v>16</v>
      </c>
      <c r="H78" s="296">
        <v>2100</v>
      </c>
      <c r="I78" s="498">
        <v>0</v>
      </c>
      <c r="J78" s="498">
        <v>0</v>
      </c>
      <c r="K78" s="296">
        <f>'6a'!G78+'6a'!K78+'6a'!O78+'6a'!S78+'6b'!C78+'6b'!G78</f>
        <v>57</v>
      </c>
      <c r="L78" s="296">
        <f>'6a'!H78+'6a'!L78+'6a'!P78+'6a'!T78+'6b'!D78+'6b'!H78</f>
        <v>43500</v>
      </c>
      <c r="M78" s="296">
        <f>'6a'!I78+'6a'!M78+'6a'!Q78+'6a'!U78+'6b'!E78+I78</f>
        <v>2</v>
      </c>
      <c r="N78" s="296">
        <f>'6a'!J78+'6a'!N78+'6a'!R78+'6a'!V78+'6b'!F78+'6b'!J78</f>
        <v>230</v>
      </c>
      <c r="O78" s="296">
        <v>0</v>
      </c>
      <c r="P78" s="296">
        <v>0</v>
      </c>
      <c r="Q78" s="498"/>
      <c r="R78" s="498"/>
      <c r="S78" s="296">
        <f t="shared" si="49"/>
        <v>57</v>
      </c>
      <c r="T78" s="296">
        <f t="shared" si="50"/>
        <v>43500</v>
      </c>
      <c r="U78" s="296">
        <f t="shared" si="42"/>
        <v>2</v>
      </c>
      <c r="V78" s="296">
        <f t="shared" si="43"/>
        <v>230</v>
      </c>
      <c r="W78" s="299"/>
      <c r="X78" s="302"/>
      <c r="Y78" s="300"/>
    </row>
    <row r="79" spans="1:252" s="512" customFormat="1" ht="22.8" hidden="1" x14ac:dyDescent="0.4">
      <c r="A79" s="507">
        <v>33</v>
      </c>
      <c r="B79" s="510" t="s">
        <v>388</v>
      </c>
      <c r="C79" s="296">
        <v>1</v>
      </c>
      <c r="D79" s="296">
        <v>200</v>
      </c>
      <c r="E79" s="296"/>
      <c r="F79" s="296"/>
      <c r="G79" s="296">
        <v>16</v>
      </c>
      <c r="H79" s="296">
        <v>2100</v>
      </c>
      <c r="I79" s="296"/>
      <c r="J79" s="296"/>
      <c r="K79" s="296">
        <f>'6a'!G79+'6a'!K79+'6a'!O79+'6a'!S79+'6b'!C79+'6b'!G79</f>
        <v>58</v>
      </c>
      <c r="L79" s="296">
        <f>'6a'!H79+'6a'!L79+'6a'!P79+'6a'!T79+'6b'!D79+'6b'!H79</f>
        <v>44100</v>
      </c>
      <c r="M79" s="296">
        <f>'6a'!I79+'6a'!M79+'6a'!Q79+'6a'!U79+'6b'!E79+I79</f>
        <v>11</v>
      </c>
      <c r="N79" s="296">
        <f>'6a'!J79+'6a'!N79+'6a'!R79+'6a'!V79+'6b'!F79+'6b'!J79</f>
        <v>7200</v>
      </c>
      <c r="O79" s="296">
        <v>0</v>
      </c>
      <c r="P79" s="296">
        <v>0</v>
      </c>
      <c r="Q79" s="296"/>
      <c r="R79" s="296"/>
      <c r="S79" s="296">
        <f t="shared" si="49"/>
        <v>58</v>
      </c>
      <c r="T79" s="296">
        <f t="shared" si="50"/>
        <v>44100</v>
      </c>
      <c r="U79" s="296">
        <f t="shared" si="42"/>
        <v>11</v>
      </c>
      <c r="V79" s="296">
        <f t="shared" si="43"/>
        <v>7200</v>
      </c>
      <c r="W79" s="511"/>
      <c r="X79" s="511"/>
    </row>
    <row r="80" spans="1:252" s="301" customFormat="1" ht="22.8" hidden="1" x14ac:dyDescent="0.4">
      <c r="A80" s="499"/>
      <c r="B80" s="500" t="s">
        <v>259</v>
      </c>
      <c r="C80" s="296">
        <f t="shared" ref="C80:V80" si="51">SUM(C56:C79)</f>
        <v>42</v>
      </c>
      <c r="D80" s="296">
        <f t="shared" si="51"/>
        <v>7800</v>
      </c>
      <c r="E80" s="296">
        <f t="shared" si="51"/>
        <v>11</v>
      </c>
      <c r="F80" s="296">
        <f t="shared" si="51"/>
        <v>1930</v>
      </c>
      <c r="G80" s="296">
        <f t="shared" si="51"/>
        <v>628</v>
      </c>
      <c r="H80" s="296">
        <f t="shared" si="51"/>
        <v>108600</v>
      </c>
      <c r="I80" s="296">
        <f t="shared" si="51"/>
        <v>7</v>
      </c>
      <c r="J80" s="296">
        <f t="shared" si="51"/>
        <v>2355</v>
      </c>
      <c r="K80" s="296">
        <f t="shared" si="51"/>
        <v>3637</v>
      </c>
      <c r="L80" s="296">
        <f t="shared" si="51"/>
        <v>1874600</v>
      </c>
      <c r="M80" s="296">
        <f t="shared" si="51"/>
        <v>193</v>
      </c>
      <c r="N80" s="296">
        <f>SUM(N56:N79)</f>
        <v>122934</v>
      </c>
      <c r="O80" s="296">
        <f t="shared" si="51"/>
        <v>0</v>
      </c>
      <c r="P80" s="296">
        <f t="shared" si="51"/>
        <v>0</v>
      </c>
      <c r="Q80" s="296">
        <f t="shared" si="51"/>
        <v>0</v>
      </c>
      <c r="R80" s="296">
        <f t="shared" si="51"/>
        <v>0</v>
      </c>
      <c r="S80" s="296">
        <f t="shared" si="51"/>
        <v>3637</v>
      </c>
      <c r="T80" s="296">
        <f t="shared" si="51"/>
        <v>1874600</v>
      </c>
      <c r="U80" s="296">
        <f t="shared" si="51"/>
        <v>193</v>
      </c>
      <c r="V80" s="296">
        <f t="shared" si="51"/>
        <v>122934</v>
      </c>
      <c r="W80" s="513"/>
      <c r="X80" s="51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303"/>
      <c r="BK80" s="303"/>
      <c r="BL80" s="303"/>
      <c r="BM80" s="303"/>
      <c r="BN80" s="303"/>
      <c r="BO80" s="303"/>
      <c r="BP80" s="303"/>
      <c r="BQ80" s="303"/>
      <c r="BR80" s="303"/>
      <c r="BS80" s="303"/>
      <c r="BT80" s="303"/>
      <c r="BU80" s="303"/>
      <c r="BV80" s="303"/>
      <c r="BW80" s="303"/>
      <c r="BX80" s="303"/>
      <c r="BY80" s="303"/>
      <c r="BZ80" s="303"/>
      <c r="CA80" s="303"/>
      <c r="CB80" s="303"/>
      <c r="CC80" s="303"/>
      <c r="CD80" s="303"/>
      <c r="CE80" s="303"/>
      <c r="CF80" s="303"/>
      <c r="CG80" s="303"/>
      <c r="CH80" s="303"/>
      <c r="CI80" s="303"/>
      <c r="CJ80" s="303"/>
      <c r="CK80" s="303"/>
      <c r="CL80" s="303"/>
      <c r="CM80" s="303"/>
      <c r="CN80" s="303"/>
      <c r="CO80" s="303"/>
      <c r="CP80" s="303"/>
      <c r="CQ80" s="303"/>
      <c r="CR80" s="303"/>
      <c r="CS80" s="303"/>
      <c r="CT80" s="303"/>
      <c r="CU80" s="303"/>
      <c r="CV80" s="303"/>
      <c r="CW80" s="303"/>
      <c r="CX80" s="303"/>
      <c r="CY80" s="303"/>
      <c r="CZ80" s="303"/>
      <c r="DA80" s="303"/>
      <c r="DB80" s="303"/>
      <c r="DC80" s="303"/>
      <c r="DD80" s="303"/>
      <c r="DE80" s="303"/>
      <c r="DF80" s="303"/>
      <c r="DG80" s="303"/>
      <c r="DH80" s="303"/>
      <c r="DI80" s="303"/>
      <c r="DJ80" s="303"/>
      <c r="DK80" s="303"/>
      <c r="DL80" s="303"/>
      <c r="DM80" s="303"/>
      <c r="DN80" s="303"/>
      <c r="DO80" s="303"/>
      <c r="DP80" s="303"/>
      <c r="DQ80" s="303"/>
      <c r="DR80" s="303"/>
      <c r="DS80" s="303"/>
      <c r="DT80" s="303"/>
      <c r="DU80" s="303"/>
      <c r="DV80" s="303"/>
      <c r="DW80" s="303"/>
      <c r="DX80" s="303"/>
      <c r="DY80" s="303"/>
      <c r="DZ80" s="303"/>
      <c r="EA80" s="303"/>
      <c r="EB80" s="303"/>
      <c r="EC80" s="303"/>
      <c r="ED80" s="303"/>
      <c r="EE80" s="303"/>
      <c r="EF80" s="303"/>
      <c r="EG80" s="303"/>
      <c r="EH80" s="303"/>
      <c r="EI80" s="303"/>
      <c r="EJ80" s="303"/>
      <c r="EK80" s="303"/>
      <c r="EL80" s="303"/>
      <c r="EM80" s="303"/>
      <c r="EN80" s="303"/>
      <c r="EO80" s="303"/>
      <c r="EP80" s="303"/>
      <c r="EQ80" s="303"/>
      <c r="ER80" s="303"/>
      <c r="ES80" s="303"/>
      <c r="ET80" s="303"/>
      <c r="EU80" s="303"/>
      <c r="EV80" s="303"/>
      <c r="EW80" s="303"/>
      <c r="EX80" s="303"/>
      <c r="EY80" s="303"/>
      <c r="EZ80" s="303"/>
      <c r="FA80" s="303"/>
      <c r="FB80" s="303"/>
      <c r="FC80" s="303"/>
      <c r="FD80" s="303"/>
      <c r="FE80" s="303"/>
      <c r="FF80" s="303"/>
      <c r="FG80" s="303"/>
      <c r="FH80" s="303"/>
      <c r="FI80" s="303"/>
      <c r="FJ80" s="303"/>
      <c r="FK80" s="303"/>
      <c r="FL80" s="303"/>
      <c r="FM80" s="303"/>
      <c r="FN80" s="303"/>
      <c r="FO80" s="303"/>
      <c r="FP80" s="303"/>
      <c r="FQ80" s="303"/>
      <c r="FR80" s="303"/>
      <c r="FS80" s="303"/>
      <c r="FT80" s="303"/>
      <c r="FU80" s="303"/>
      <c r="FV80" s="303"/>
      <c r="FW80" s="303"/>
      <c r="FX80" s="303"/>
      <c r="FY80" s="303"/>
      <c r="FZ80" s="303"/>
      <c r="GA80" s="303"/>
      <c r="GB80" s="303"/>
      <c r="GC80" s="303"/>
      <c r="GD80" s="303"/>
      <c r="GE80" s="303"/>
      <c r="GF80" s="303"/>
      <c r="GG80" s="303"/>
      <c r="GH80" s="303"/>
      <c r="GI80" s="303"/>
      <c r="GJ80" s="303"/>
      <c r="GK80" s="303"/>
      <c r="GL80" s="303"/>
      <c r="GM80" s="303"/>
      <c r="GN80" s="303"/>
      <c r="GO80" s="303"/>
      <c r="GP80" s="303"/>
      <c r="GQ80" s="303"/>
      <c r="GR80" s="303"/>
      <c r="GS80" s="303"/>
      <c r="GT80" s="303"/>
      <c r="GU80" s="303"/>
      <c r="GV80" s="303"/>
      <c r="GW80" s="303"/>
      <c r="GX80" s="303"/>
      <c r="GY80" s="303"/>
      <c r="GZ80" s="303"/>
      <c r="HA80" s="303"/>
      <c r="HB80" s="303"/>
      <c r="HC80" s="303"/>
      <c r="HD80" s="303"/>
      <c r="HE80" s="303"/>
      <c r="HF80" s="303"/>
      <c r="HG80" s="303"/>
      <c r="HH80" s="303"/>
      <c r="HI80" s="303"/>
      <c r="HJ80" s="303"/>
      <c r="HK80" s="303"/>
      <c r="HL80" s="303"/>
      <c r="HM80" s="303"/>
      <c r="HN80" s="303"/>
      <c r="HO80" s="303"/>
      <c r="HP80" s="303"/>
      <c r="HQ80" s="303"/>
      <c r="HR80" s="303"/>
      <c r="HS80" s="303"/>
      <c r="HT80" s="303"/>
      <c r="HU80" s="303"/>
      <c r="HV80" s="303"/>
      <c r="HW80" s="303"/>
      <c r="HX80" s="303"/>
      <c r="HY80" s="303"/>
      <c r="HZ80" s="303"/>
      <c r="IA80" s="303"/>
      <c r="IB80" s="303"/>
      <c r="IC80" s="303"/>
      <c r="ID80" s="303"/>
      <c r="IE80" s="303"/>
      <c r="IF80" s="303"/>
      <c r="IG80" s="303"/>
      <c r="IH80" s="303"/>
      <c r="II80" s="303"/>
      <c r="IJ80" s="303"/>
      <c r="IK80" s="303"/>
      <c r="IL80" s="303"/>
      <c r="IM80" s="303"/>
      <c r="IN80" s="303"/>
      <c r="IO80" s="303"/>
      <c r="IP80" s="303"/>
      <c r="IQ80" s="303"/>
      <c r="IR80" s="303"/>
    </row>
    <row r="81" spans="1:252" s="301" customFormat="1" ht="22.8" hidden="1" x14ac:dyDescent="0.4">
      <c r="A81" s="507">
        <v>34</v>
      </c>
      <c r="B81" s="508" t="s">
        <v>152</v>
      </c>
      <c r="C81" s="296">
        <f t="shared" ref="C81:V81" si="52">C104</f>
        <v>22</v>
      </c>
      <c r="D81" s="296">
        <f t="shared" si="52"/>
        <v>4700</v>
      </c>
      <c r="E81" s="296">
        <f t="shared" si="52"/>
        <v>10</v>
      </c>
      <c r="F81" s="296">
        <f t="shared" si="52"/>
        <v>4409</v>
      </c>
      <c r="G81" s="296">
        <f t="shared" si="52"/>
        <v>109</v>
      </c>
      <c r="H81" s="296">
        <f t="shared" si="52"/>
        <v>27300</v>
      </c>
      <c r="I81" s="296">
        <f t="shared" si="52"/>
        <v>0</v>
      </c>
      <c r="J81" s="296">
        <f t="shared" si="52"/>
        <v>0</v>
      </c>
      <c r="K81" s="296">
        <f t="shared" si="52"/>
        <v>657</v>
      </c>
      <c r="L81" s="296">
        <f t="shared" si="52"/>
        <v>319250</v>
      </c>
      <c r="M81" s="296">
        <f>M104</f>
        <v>53</v>
      </c>
      <c r="N81" s="296">
        <f>N104</f>
        <v>51613</v>
      </c>
      <c r="O81" s="296">
        <f t="shared" si="52"/>
        <v>0</v>
      </c>
      <c r="P81" s="296">
        <f t="shared" si="52"/>
        <v>0</v>
      </c>
      <c r="Q81" s="296">
        <f t="shared" si="52"/>
        <v>0</v>
      </c>
      <c r="R81" s="296">
        <f t="shared" si="52"/>
        <v>0</v>
      </c>
      <c r="S81" s="296">
        <f t="shared" si="52"/>
        <v>657</v>
      </c>
      <c r="T81" s="296">
        <f t="shared" si="52"/>
        <v>319250</v>
      </c>
      <c r="U81" s="296">
        <f t="shared" si="52"/>
        <v>53</v>
      </c>
      <c r="V81" s="296">
        <f t="shared" si="52"/>
        <v>51613</v>
      </c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3"/>
      <c r="BZ81" s="303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3"/>
      <c r="DC81" s="303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  <c r="DN81" s="303"/>
      <c r="DO81" s="303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3"/>
      <c r="EA81" s="303"/>
      <c r="EB81" s="303"/>
      <c r="EC81" s="303"/>
      <c r="ED81" s="303"/>
      <c r="EE81" s="303"/>
      <c r="EF81" s="303"/>
      <c r="EG81" s="303"/>
      <c r="EH81" s="303"/>
      <c r="EI81" s="303"/>
      <c r="EJ81" s="303"/>
      <c r="EK81" s="303"/>
      <c r="EL81" s="303"/>
      <c r="EM81" s="303"/>
      <c r="EN81" s="303"/>
      <c r="EO81" s="303"/>
      <c r="EP81" s="303"/>
      <c r="EQ81" s="303"/>
      <c r="ER81" s="303"/>
      <c r="ES81" s="303"/>
      <c r="ET81" s="303"/>
      <c r="EU81" s="303"/>
      <c r="EV81" s="303"/>
      <c r="EW81" s="303"/>
      <c r="EX81" s="303"/>
      <c r="EY81" s="303"/>
      <c r="EZ81" s="303"/>
      <c r="FA81" s="303"/>
      <c r="FB81" s="303"/>
      <c r="FC81" s="303"/>
      <c r="FD81" s="303"/>
      <c r="FE81" s="303"/>
      <c r="FF81" s="303"/>
      <c r="FG81" s="303"/>
      <c r="FH81" s="303"/>
      <c r="FI81" s="303"/>
      <c r="FJ81" s="303"/>
      <c r="FK81" s="303"/>
      <c r="FL81" s="303"/>
      <c r="FM81" s="303"/>
      <c r="FN81" s="303"/>
      <c r="FO81" s="303"/>
      <c r="FP81" s="303"/>
      <c r="FQ81" s="303"/>
      <c r="FR81" s="303"/>
      <c r="FS81" s="303"/>
      <c r="FT81" s="303"/>
      <c r="FU81" s="303"/>
      <c r="FV81" s="303"/>
      <c r="FW81" s="303"/>
      <c r="FX81" s="303"/>
      <c r="FY81" s="303"/>
      <c r="FZ81" s="303"/>
      <c r="GA81" s="303"/>
      <c r="GB81" s="303"/>
      <c r="GC81" s="303"/>
      <c r="GD81" s="303"/>
      <c r="GE81" s="303"/>
      <c r="GF81" s="303"/>
      <c r="GG81" s="303"/>
      <c r="GH81" s="303"/>
      <c r="GI81" s="303"/>
      <c r="GJ81" s="303"/>
      <c r="GK81" s="303"/>
      <c r="GL81" s="303"/>
      <c r="GM81" s="303"/>
      <c r="GN81" s="303"/>
      <c r="GO81" s="303"/>
      <c r="GP81" s="303"/>
      <c r="GQ81" s="303"/>
      <c r="GR81" s="303"/>
      <c r="GS81" s="303"/>
      <c r="GT81" s="303"/>
      <c r="GU81" s="303"/>
      <c r="GV81" s="303"/>
      <c r="GW81" s="303"/>
      <c r="GX81" s="303"/>
      <c r="GY81" s="303"/>
      <c r="GZ81" s="303"/>
      <c r="HA81" s="303"/>
      <c r="HB81" s="303"/>
      <c r="HC81" s="303"/>
      <c r="HD81" s="303"/>
      <c r="HE81" s="303"/>
      <c r="HF81" s="303"/>
      <c r="HG81" s="303"/>
      <c r="HH81" s="303"/>
      <c r="HI81" s="303"/>
      <c r="HJ81" s="303"/>
      <c r="HK81" s="303"/>
      <c r="HL81" s="303"/>
      <c r="HM81" s="303"/>
      <c r="HN81" s="303"/>
      <c r="HO81" s="303"/>
      <c r="HP81" s="303"/>
      <c r="HQ81" s="303"/>
      <c r="HR81" s="303"/>
      <c r="HS81" s="303"/>
      <c r="HT81" s="303"/>
      <c r="HU81" s="303"/>
      <c r="HV81" s="303"/>
      <c r="HW81" s="303"/>
      <c r="HX81" s="303"/>
      <c r="HY81" s="303"/>
      <c r="HZ81" s="303"/>
      <c r="IA81" s="303"/>
      <c r="IB81" s="303"/>
      <c r="IC81" s="303"/>
      <c r="ID81" s="303"/>
      <c r="IE81" s="303"/>
      <c r="IF81" s="303"/>
      <c r="IG81" s="303"/>
      <c r="IH81" s="303"/>
      <c r="II81" s="303"/>
      <c r="IJ81" s="303"/>
      <c r="IK81" s="303"/>
      <c r="IL81" s="303"/>
      <c r="IM81" s="303"/>
      <c r="IN81" s="303"/>
      <c r="IO81" s="303"/>
      <c r="IP81" s="303"/>
      <c r="IQ81" s="303"/>
      <c r="IR81" s="303"/>
    </row>
    <row r="82" spans="1:252" s="301" customFormat="1" ht="22.8" hidden="1" x14ac:dyDescent="0.4">
      <c r="A82" s="507">
        <v>35</v>
      </c>
      <c r="B82" s="508" t="s">
        <v>153</v>
      </c>
      <c r="C82" s="296">
        <v>5</v>
      </c>
      <c r="D82" s="296">
        <v>1000</v>
      </c>
      <c r="E82" s="498">
        <v>0</v>
      </c>
      <c r="F82" s="498">
        <v>0</v>
      </c>
      <c r="G82" s="296">
        <v>19</v>
      </c>
      <c r="H82" s="296">
        <v>15900</v>
      </c>
      <c r="I82" s="498">
        <v>0</v>
      </c>
      <c r="J82" s="498">
        <v>0</v>
      </c>
      <c r="K82" s="296">
        <f>'6a'!G82+'6a'!K82+'6a'!O82+'6a'!S82+'6b'!C82+'6b'!G82</f>
        <v>112</v>
      </c>
      <c r="L82" s="296">
        <f>'6a'!H82+'6a'!L82+'6a'!P82+'6a'!T82+'6b'!D82+'6b'!H82</f>
        <v>168700</v>
      </c>
      <c r="M82" s="296">
        <f>'6a'!I82+'6a'!M82+'6a'!Q82+'6a'!U82+'6b'!E82+I82</f>
        <v>0</v>
      </c>
      <c r="N82" s="296">
        <f>'6a'!J82+'6a'!N82+'6a'!R82+'6a'!V82+'6b'!F82+'6b'!J82</f>
        <v>0</v>
      </c>
      <c r="O82" s="296">
        <v>0</v>
      </c>
      <c r="P82" s="296">
        <v>0</v>
      </c>
      <c r="Q82" s="498"/>
      <c r="R82" s="498"/>
      <c r="S82" s="296">
        <f t="shared" ref="S82:S95" si="53">K82+O82</f>
        <v>112</v>
      </c>
      <c r="T82" s="296">
        <f t="shared" ref="T82:V95" si="54">L82+P82</f>
        <v>168700</v>
      </c>
      <c r="U82" s="296">
        <f t="shared" si="54"/>
        <v>0</v>
      </c>
      <c r="V82" s="296">
        <f t="shared" si="54"/>
        <v>0</v>
      </c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303"/>
      <c r="BM82" s="303"/>
      <c r="BN82" s="303"/>
      <c r="BO82" s="303"/>
      <c r="BP82" s="303"/>
      <c r="BQ82" s="303"/>
      <c r="BR82" s="303"/>
      <c r="BS82" s="303"/>
      <c r="BT82" s="303"/>
      <c r="BU82" s="303"/>
      <c r="BV82" s="303"/>
      <c r="BW82" s="303"/>
      <c r="BX82" s="303"/>
      <c r="BY82" s="303"/>
      <c r="BZ82" s="303"/>
      <c r="CA82" s="303"/>
      <c r="CB82" s="303"/>
      <c r="CC82" s="303"/>
      <c r="CD82" s="303"/>
      <c r="CE82" s="303"/>
      <c r="CF82" s="303"/>
      <c r="CG82" s="303"/>
      <c r="CH82" s="303"/>
      <c r="CI82" s="303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03"/>
      <c r="CU82" s="303"/>
      <c r="CV82" s="303"/>
      <c r="CW82" s="303"/>
      <c r="CX82" s="303"/>
      <c r="CY82" s="303"/>
      <c r="CZ82" s="303"/>
      <c r="DA82" s="303"/>
      <c r="DB82" s="303"/>
      <c r="DC82" s="303"/>
      <c r="DD82" s="303"/>
      <c r="DE82" s="303"/>
      <c r="DF82" s="303"/>
      <c r="DG82" s="303"/>
      <c r="DH82" s="303"/>
      <c r="DI82" s="303"/>
      <c r="DJ82" s="303"/>
      <c r="DK82" s="303"/>
      <c r="DL82" s="303"/>
      <c r="DM82" s="303"/>
      <c r="DN82" s="303"/>
      <c r="DO82" s="303"/>
      <c r="DP82" s="303"/>
      <c r="DQ82" s="303"/>
      <c r="DR82" s="303"/>
      <c r="DS82" s="303"/>
      <c r="DT82" s="303"/>
      <c r="DU82" s="303"/>
      <c r="DV82" s="303"/>
      <c r="DW82" s="303"/>
      <c r="DX82" s="303"/>
      <c r="DY82" s="303"/>
      <c r="DZ82" s="303"/>
      <c r="EA82" s="303"/>
      <c r="EB82" s="303"/>
      <c r="EC82" s="303"/>
      <c r="ED82" s="303"/>
      <c r="EE82" s="303"/>
      <c r="EF82" s="303"/>
      <c r="EG82" s="303"/>
      <c r="EH82" s="303"/>
      <c r="EI82" s="303"/>
      <c r="EJ82" s="303"/>
      <c r="EK82" s="303"/>
      <c r="EL82" s="303"/>
      <c r="EM82" s="303"/>
      <c r="EN82" s="303"/>
      <c r="EO82" s="303"/>
      <c r="EP82" s="303"/>
      <c r="EQ82" s="303"/>
      <c r="ER82" s="303"/>
      <c r="ES82" s="303"/>
      <c r="ET82" s="303"/>
      <c r="EU82" s="303"/>
      <c r="EV82" s="303"/>
      <c r="EW82" s="303"/>
      <c r="EX82" s="303"/>
      <c r="EY82" s="303"/>
      <c r="EZ82" s="303"/>
      <c r="FA82" s="303"/>
      <c r="FB82" s="303"/>
      <c r="FC82" s="303"/>
      <c r="FD82" s="303"/>
      <c r="FE82" s="303"/>
      <c r="FF82" s="303"/>
      <c r="FG82" s="303"/>
      <c r="FH82" s="303"/>
      <c r="FI82" s="303"/>
      <c r="FJ82" s="303"/>
      <c r="FK82" s="303"/>
      <c r="FL82" s="303"/>
      <c r="FM82" s="303"/>
      <c r="FN82" s="303"/>
      <c r="FO82" s="303"/>
      <c r="FP82" s="303"/>
      <c r="FQ82" s="303"/>
      <c r="FR82" s="303"/>
      <c r="FS82" s="303"/>
      <c r="FT82" s="303"/>
      <c r="FU82" s="303"/>
      <c r="FV82" s="303"/>
      <c r="FW82" s="303"/>
      <c r="FX82" s="303"/>
      <c r="FY82" s="303"/>
      <c r="FZ82" s="303"/>
      <c r="GA82" s="303"/>
      <c r="GB82" s="303"/>
      <c r="GC82" s="303"/>
      <c r="GD82" s="303"/>
      <c r="GE82" s="303"/>
      <c r="GF82" s="303"/>
      <c r="GG82" s="303"/>
      <c r="GH82" s="303"/>
      <c r="GI82" s="303"/>
      <c r="GJ82" s="303"/>
      <c r="GK82" s="303"/>
      <c r="GL82" s="303"/>
      <c r="GM82" s="303"/>
      <c r="GN82" s="303"/>
      <c r="GO82" s="303"/>
      <c r="GP82" s="303"/>
      <c r="GQ82" s="303"/>
      <c r="GR82" s="303"/>
      <c r="GS82" s="303"/>
      <c r="GT82" s="303"/>
      <c r="GU82" s="303"/>
      <c r="GV82" s="303"/>
      <c r="GW82" s="303"/>
      <c r="GX82" s="303"/>
      <c r="GY82" s="303"/>
      <c r="GZ82" s="303"/>
      <c r="HA82" s="303"/>
      <c r="HB82" s="303"/>
      <c r="HC82" s="303"/>
      <c r="HD82" s="303"/>
      <c r="HE82" s="303"/>
      <c r="HF82" s="303"/>
      <c r="HG82" s="303"/>
      <c r="HH82" s="303"/>
      <c r="HI82" s="303"/>
      <c r="HJ82" s="303"/>
      <c r="HK82" s="303"/>
      <c r="HL82" s="303"/>
      <c r="HM82" s="303"/>
      <c r="HN82" s="303"/>
      <c r="HO82" s="303"/>
      <c r="HP82" s="303"/>
      <c r="HQ82" s="303"/>
      <c r="HR82" s="303"/>
      <c r="HS82" s="303"/>
      <c r="HT82" s="303"/>
      <c r="HU82" s="303"/>
      <c r="HV82" s="303"/>
      <c r="HW82" s="303"/>
      <c r="HX82" s="303"/>
      <c r="HY82" s="303"/>
      <c r="HZ82" s="303"/>
      <c r="IA82" s="303"/>
      <c r="IB82" s="303"/>
      <c r="IC82" s="303"/>
      <c r="ID82" s="303"/>
      <c r="IE82" s="303"/>
      <c r="IF82" s="303"/>
      <c r="IG82" s="303"/>
      <c r="IH82" s="303"/>
      <c r="II82" s="303"/>
      <c r="IJ82" s="303"/>
      <c r="IK82" s="303"/>
      <c r="IL82" s="303"/>
      <c r="IM82" s="303"/>
      <c r="IN82" s="303"/>
      <c r="IO82" s="303"/>
      <c r="IP82" s="303"/>
      <c r="IQ82" s="303"/>
      <c r="IR82" s="303"/>
    </row>
    <row r="83" spans="1:252" s="301" customFormat="1" ht="22.8" hidden="1" x14ac:dyDescent="0.4">
      <c r="A83" s="499">
        <v>36</v>
      </c>
      <c r="B83" s="508" t="s">
        <v>276</v>
      </c>
      <c r="C83" s="296">
        <v>1</v>
      </c>
      <c r="D83" s="296">
        <v>200</v>
      </c>
      <c r="E83" s="498">
        <v>0</v>
      </c>
      <c r="F83" s="498">
        <v>0</v>
      </c>
      <c r="G83" s="296">
        <v>16</v>
      </c>
      <c r="H83" s="296">
        <v>2100</v>
      </c>
      <c r="I83" s="498">
        <v>0</v>
      </c>
      <c r="J83" s="498">
        <v>0</v>
      </c>
      <c r="K83" s="296">
        <f>'6a'!G83+'6a'!K83+'6a'!O83+'6a'!S83+'6b'!C83+'6b'!G83</f>
        <v>124</v>
      </c>
      <c r="L83" s="296">
        <f>'6a'!H83+'6a'!L83+'6a'!P83+'6a'!T83+'6b'!D83+'6b'!H83</f>
        <v>48900</v>
      </c>
      <c r="M83" s="296">
        <f>'6a'!I83+'6a'!M83+'6a'!Q83+'6a'!U83+'6b'!E83+I83</f>
        <v>0</v>
      </c>
      <c r="N83" s="296">
        <f>'6a'!J83+'6a'!N83+'6a'!R83+'6a'!V83+'6b'!F83+'6b'!J83</f>
        <v>0</v>
      </c>
      <c r="O83" s="296">
        <v>0</v>
      </c>
      <c r="P83" s="296">
        <v>0</v>
      </c>
      <c r="Q83" s="498"/>
      <c r="R83" s="498"/>
      <c r="S83" s="296">
        <f t="shared" si="53"/>
        <v>124</v>
      </c>
      <c r="T83" s="296">
        <f t="shared" si="54"/>
        <v>48900</v>
      </c>
      <c r="U83" s="296">
        <f t="shared" si="54"/>
        <v>0</v>
      </c>
      <c r="V83" s="296">
        <f t="shared" si="54"/>
        <v>0</v>
      </c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303"/>
      <c r="CC83" s="303"/>
      <c r="CD83" s="303"/>
      <c r="CE83" s="303"/>
      <c r="CF83" s="303"/>
      <c r="CG83" s="303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03"/>
      <c r="DD83" s="303"/>
      <c r="DE83" s="303"/>
      <c r="DF83" s="303"/>
      <c r="DG83" s="303"/>
      <c r="DH83" s="303"/>
      <c r="DI83" s="303"/>
      <c r="DJ83" s="303"/>
      <c r="DK83" s="303"/>
      <c r="DL83" s="303"/>
      <c r="DM83" s="303"/>
      <c r="DN83" s="303"/>
      <c r="DO83" s="303"/>
      <c r="DP83" s="303"/>
      <c r="DQ83" s="303"/>
      <c r="DR83" s="303"/>
      <c r="DS83" s="303"/>
      <c r="DT83" s="303"/>
      <c r="DU83" s="303"/>
      <c r="DV83" s="303"/>
      <c r="DW83" s="303"/>
      <c r="DX83" s="303"/>
      <c r="DY83" s="303"/>
      <c r="DZ83" s="303"/>
      <c r="EA83" s="303"/>
      <c r="EB83" s="303"/>
      <c r="EC83" s="303"/>
      <c r="ED83" s="303"/>
      <c r="EE83" s="303"/>
      <c r="EF83" s="303"/>
      <c r="EG83" s="303"/>
      <c r="EH83" s="303"/>
      <c r="EI83" s="303"/>
      <c r="EJ83" s="303"/>
      <c r="EK83" s="303"/>
      <c r="EL83" s="303"/>
      <c r="EM83" s="303"/>
      <c r="EN83" s="303"/>
      <c r="EO83" s="303"/>
      <c r="EP83" s="303"/>
      <c r="EQ83" s="303"/>
      <c r="ER83" s="303"/>
      <c r="ES83" s="303"/>
      <c r="ET83" s="303"/>
      <c r="EU83" s="303"/>
      <c r="EV83" s="303"/>
      <c r="EW83" s="303"/>
      <c r="EX83" s="303"/>
      <c r="EY83" s="303"/>
      <c r="EZ83" s="303"/>
      <c r="FA83" s="303"/>
      <c r="FB83" s="303"/>
      <c r="FC83" s="303"/>
      <c r="FD83" s="303"/>
      <c r="FE83" s="303"/>
      <c r="FF83" s="303"/>
      <c r="FG83" s="303"/>
      <c r="FH83" s="303"/>
      <c r="FI83" s="303"/>
      <c r="FJ83" s="303"/>
      <c r="FK83" s="303"/>
      <c r="FL83" s="303"/>
      <c r="FM83" s="303"/>
      <c r="FN83" s="303"/>
      <c r="FO83" s="303"/>
      <c r="FP83" s="303"/>
      <c r="FQ83" s="303"/>
      <c r="FR83" s="303"/>
      <c r="FS83" s="303"/>
      <c r="FT83" s="303"/>
      <c r="FU83" s="303"/>
      <c r="FV83" s="303"/>
      <c r="FW83" s="303"/>
      <c r="FX83" s="303"/>
      <c r="FY83" s="303"/>
      <c r="FZ83" s="303"/>
      <c r="GA83" s="303"/>
      <c r="GB83" s="303"/>
      <c r="GC83" s="303"/>
      <c r="GD83" s="303"/>
      <c r="GE83" s="303"/>
      <c r="GF83" s="303"/>
      <c r="GG83" s="303"/>
      <c r="GH83" s="303"/>
      <c r="GI83" s="303"/>
      <c r="GJ83" s="303"/>
      <c r="GK83" s="303"/>
      <c r="GL83" s="303"/>
      <c r="GM83" s="303"/>
      <c r="GN83" s="303"/>
      <c r="GO83" s="303"/>
      <c r="GP83" s="303"/>
      <c r="GQ83" s="303"/>
      <c r="GR83" s="303"/>
      <c r="GS83" s="303"/>
      <c r="GT83" s="303"/>
      <c r="GU83" s="303"/>
      <c r="GV83" s="303"/>
      <c r="GW83" s="303"/>
      <c r="GX83" s="303"/>
      <c r="GY83" s="303"/>
      <c r="GZ83" s="303"/>
      <c r="HA83" s="303"/>
      <c r="HB83" s="303"/>
      <c r="HC83" s="303"/>
      <c r="HD83" s="303"/>
      <c r="HE83" s="303"/>
      <c r="HF83" s="303"/>
      <c r="HG83" s="303"/>
      <c r="HH83" s="303"/>
      <c r="HI83" s="303"/>
      <c r="HJ83" s="303"/>
      <c r="HK83" s="303"/>
      <c r="HL83" s="303"/>
      <c r="HM83" s="303"/>
      <c r="HN83" s="303"/>
      <c r="HO83" s="303"/>
      <c r="HP83" s="303"/>
      <c r="HQ83" s="303"/>
      <c r="HR83" s="303"/>
      <c r="HS83" s="303"/>
      <c r="HT83" s="303"/>
      <c r="HU83" s="303"/>
      <c r="HV83" s="303"/>
      <c r="HW83" s="303"/>
      <c r="HX83" s="303"/>
      <c r="HY83" s="303"/>
      <c r="HZ83" s="303"/>
      <c r="IA83" s="303"/>
      <c r="IB83" s="303"/>
      <c r="IC83" s="303"/>
      <c r="ID83" s="303"/>
      <c r="IE83" s="303"/>
      <c r="IF83" s="303"/>
      <c r="IG83" s="303"/>
      <c r="IH83" s="303"/>
      <c r="II83" s="303"/>
      <c r="IJ83" s="303"/>
      <c r="IK83" s="303"/>
      <c r="IL83" s="303"/>
      <c r="IM83" s="303"/>
      <c r="IN83" s="303"/>
      <c r="IO83" s="303"/>
      <c r="IP83" s="303"/>
      <c r="IQ83" s="303"/>
      <c r="IR83" s="303"/>
    </row>
    <row r="84" spans="1:252" s="301" customFormat="1" ht="22.8" hidden="1" x14ac:dyDescent="0.4">
      <c r="A84" s="507">
        <v>37</v>
      </c>
      <c r="B84" s="523" t="s">
        <v>264</v>
      </c>
      <c r="C84" s="296">
        <v>1</v>
      </c>
      <c r="D84" s="296">
        <v>200</v>
      </c>
      <c r="E84" s="498">
        <v>0</v>
      </c>
      <c r="F84" s="498">
        <v>0</v>
      </c>
      <c r="G84" s="296">
        <v>16</v>
      </c>
      <c r="H84" s="296">
        <v>2100</v>
      </c>
      <c r="I84" s="498">
        <v>0</v>
      </c>
      <c r="J84" s="498">
        <v>0</v>
      </c>
      <c r="K84" s="296">
        <f>'6a'!G84+'6a'!K84+'6a'!O84+'6a'!S84+'6b'!C84+'6b'!G84</f>
        <v>57</v>
      </c>
      <c r="L84" s="296">
        <f>'6a'!H84+'6a'!L84+'6a'!P84+'6a'!T84+'6b'!D84+'6b'!H84</f>
        <v>44500</v>
      </c>
      <c r="M84" s="296">
        <f>'6a'!I84+'6a'!M84+'6a'!Q84+'6a'!U84+'6b'!E84+I84</f>
        <v>0</v>
      </c>
      <c r="N84" s="296">
        <f>'6a'!J84+'6a'!N84+'6a'!R84+'6a'!V84+'6b'!F84+'6b'!J84</f>
        <v>0</v>
      </c>
      <c r="O84" s="296">
        <v>0</v>
      </c>
      <c r="P84" s="296">
        <v>0</v>
      </c>
      <c r="Q84" s="498"/>
      <c r="R84" s="498"/>
      <c r="S84" s="296">
        <f t="shared" si="53"/>
        <v>57</v>
      </c>
      <c r="T84" s="296">
        <f t="shared" si="54"/>
        <v>44500</v>
      </c>
      <c r="U84" s="296">
        <f t="shared" si="54"/>
        <v>0</v>
      </c>
      <c r="V84" s="296">
        <f t="shared" si="54"/>
        <v>0</v>
      </c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303"/>
      <c r="BM84" s="303"/>
      <c r="BN84" s="303"/>
      <c r="BO84" s="303"/>
      <c r="BP84" s="303"/>
      <c r="BQ84" s="303"/>
      <c r="BR84" s="303"/>
      <c r="BS84" s="303"/>
      <c r="BT84" s="303"/>
      <c r="BU84" s="303"/>
      <c r="BV84" s="303"/>
      <c r="BW84" s="303"/>
      <c r="BX84" s="303"/>
      <c r="BY84" s="303"/>
      <c r="BZ84" s="303"/>
      <c r="CA84" s="303"/>
      <c r="CB84" s="303"/>
      <c r="CC84" s="303"/>
      <c r="CD84" s="303"/>
      <c r="CE84" s="303"/>
      <c r="CF84" s="303"/>
      <c r="CG84" s="303"/>
      <c r="CH84" s="303"/>
      <c r="CI84" s="303"/>
      <c r="CJ84" s="303"/>
      <c r="CK84" s="303"/>
      <c r="CL84" s="303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3"/>
      <c r="DA84" s="303"/>
      <c r="DB84" s="303"/>
      <c r="DC84" s="303"/>
      <c r="DD84" s="303"/>
      <c r="DE84" s="303"/>
      <c r="DF84" s="303"/>
      <c r="DG84" s="303"/>
      <c r="DH84" s="303"/>
      <c r="DI84" s="303"/>
      <c r="DJ84" s="303"/>
      <c r="DK84" s="303"/>
      <c r="DL84" s="303"/>
      <c r="DM84" s="303"/>
      <c r="DN84" s="303"/>
      <c r="DO84" s="303"/>
      <c r="DP84" s="303"/>
      <c r="DQ84" s="303"/>
      <c r="DR84" s="303"/>
      <c r="DS84" s="303"/>
      <c r="DT84" s="303"/>
      <c r="DU84" s="303"/>
      <c r="DV84" s="303"/>
      <c r="DW84" s="303"/>
      <c r="DX84" s="303"/>
      <c r="DY84" s="303"/>
      <c r="DZ84" s="303"/>
      <c r="EA84" s="303"/>
      <c r="EB84" s="303"/>
      <c r="EC84" s="303"/>
      <c r="ED84" s="303"/>
      <c r="EE84" s="303"/>
      <c r="EF84" s="303"/>
      <c r="EG84" s="303"/>
      <c r="EH84" s="303"/>
      <c r="EI84" s="303"/>
      <c r="EJ84" s="303"/>
      <c r="EK84" s="303"/>
      <c r="EL84" s="303"/>
      <c r="EM84" s="303"/>
      <c r="EN84" s="303"/>
      <c r="EO84" s="303"/>
      <c r="EP84" s="303"/>
      <c r="EQ84" s="303"/>
      <c r="ER84" s="303"/>
      <c r="ES84" s="303"/>
      <c r="ET84" s="303"/>
      <c r="EU84" s="303"/>
      <c r="EV84" s="303"/>
      <c r="EW84" s="303"/>
      <c r="EX84" s="303"/>
      <c r="EY84" s="303"/>
      <c r="EZ84" s="303"/>
      <c r="FA84" s="303"/>
      <c r="FB84" s="303"/>
      <c r="FC84" s="303"/>
      <c r="FD84" s="303"/>
      <c r="FE84" s="303"/>
      <c r="FF84" s="303"/>
      <c r="FG84" s="303"/>
      <c r="FH84" s="303"/>
      <c r="FI84" s="303"/>
      <c r="FJ84" s="303"/>
      <c r="FK84" s="303"/>
      <c r="FL84" s="303"/>
      <c r="FM84" s="303"/>
      <c r="FN84" s="303"/>
      <c r="FO84" s="303"/>
      <c r="FP84" s="303"/>
      <c r="FQ84" s="303"/>
      <c r="FR84" s="303"/>
      <c r="FS84" s="303"/>
      <c r="FT84" s="303"/>
      <c r="FU84" s="303"/>
      <c r="FV84" s="303"/>
      <c r="FW84" s="303"/>
      <c r="FX84" s="303"/>
      <c r="FY84" s="303"/>
      <c r="FZ84" s="303"/>
      <c r="GA84" s="303"/>
      <c r="GB84" s="303"/>
      <c r="GC84" s="303"/>
      <c r="GD84" s="303"/>
      <c r="GE84" s="303"/>
      <c r="GF84" s="303"/>
      <c r="GG84" s="303"/>
      <c r="GH84" s="303"/>
      <c r="GI84" s="303"/>
      <c r="GJ84" s="303"/>
      <c r="GK84" s="303"/>
      <c r="GL84" s="303"/>
      <c r="GM84" s="303"/>
      <c r="GN84" s="303"/>
      <c r="GO84" s="303"/>
      <c r="GP84" s="303"/>
      <c r="GQ84" s="303"/>
      <c r="GR84" s="303"/>
      <c r="GS84" s="303"/>
      <c r="GT84" s="303"/>
      <c r="GU84" s="303"/>
      <c r="GV84" s="303"/>
      <c r="GW84" s="303"/>
      <c r="GX84" s="303"/>
      <c r="GY84" s="303"/>
      <c r="GZ84" s="303"/>
      <c r="HA84" s="303"/>
      <c r="HB84" s="303"/>
      <c r="HC84" s="303"/>
      <c r="HD84" s="303"/>
      <c r="HE84" s="303"/>
      <c r="HF84" s="303"/>
      <c r="HG84" s="303"/>
      <c r="HH84" s="303"/>
      <c r="HI84" s="303"/>
      <c r="HJ84" s="303"/>
      <c r="HK84" s="303"/>
      <c r="HL84" s="303"/>
      <c r="HM84" s="303"/>
      <c r="HN84" s="303"/>
      <c r="HO84" s="303"/>
      <c r="HP84" s="303"/>
      <c r="HQ84" s="303"/>
      <c r="HR84" s="303"/>
      <c r="HS84" s="303"/>
      <c r="HT84" s="303"/>
      <c r="HU84" s="303"/>
      <c r="HV84" s="303"/>
      <c r="HW84" s="303"/>
      <c r="HX84" s="303"/>
      <c r="HY84" s="303"/>
      <c r="HZ84" s="303"/>
      <c r="IA84" s="303"/>
      <c r="IB84" s="303"/>
      <c r="IC84" s="303"/>
      <c r="ID84" s="303"/>
      <c r="IE84" s="303"/>
      <c r="IF84" s="303"/>
      <c r="IG84" s="303"/>
      <c r="IH84" s="303"/>
      <c r="II84" s="303"/>
      <c r="IJ84" s="303"/>
      <c r="IK84" s="303"/>
      <c r="IL84" s="303"/>
      <c r="IM84" s="303"/>
      <c r="IN84" s="303"/>
      <c r="IO84" s="303"/>
      <c r="IP84" s="303"/>
      <c r="IQ84" s="303"/>
      <c r="IR84" s="303"/>
    </row>
    <row r="85" spans="1:252" s="301" customFormat="1" ht="22.8" hidden="1" x14ac:dyDescent="0.4">
      <c r="A85" s="507">
        <v>38</v>
      </c>
      <c r="B85" s="514" t="s">
        <v>383</v>
      </c>
      <c r="C85" s="296">
        <f>1</f>
        <v>1</v>
      </c>
      <c r="D85" s="296">
        <v>200</v>
      </c>
      <c r="E85" s="498">
        <v>0</v>
      </c>
      <c r="F85" s="498">
        <v>0</v>
      </c>
      <c r="G85" s="296">
        <f>14+16</f>
        <v>30</v>
      </c>
      <c r="H85" s="296">
        <f>2000+2100+6700</f>
        <v>10800</v>
      </c>
      <c r="I85" s="498">
        <v>0</v>
      </c>
      <c r="J85" s="498">
        <v>0</v>
      </c>
      <c r="K85" s="296">
        <f>'6a'!G85+'6a'!K85+'6a'!O85+'6a'!S85+'6b'!C85+'6b'!G85</f>
        <v>232</v>
      </c>
      <c r="L85" s="296">
        <f>'6a'!H85+'6a'!L85+'6a'!P85+'6a'!T85+'6b'!D85+'6b'!H85</f>
        <v>113900</v>
      </c>
      <c r="M85" s="296">
        <f>'6a'!I85+'6a'!M85+'6a'!Q85+'6a'!U85+'6b'!E85+I85</f>
        <v>0</v>
      </c>
      <c r="N85" s="296">
        <f>'6a'!J85+'6a'!N85+'6a'!R85+'6a'!V85+'6b'!F85+'6b'!J85</f>
        <v>0</v>
      </c>
      <c r="O85" s="296">
        <v>0</v>
      </c>
      <c r="P85" s="296">
        <v>0</v>
      </c>
      <c r="Q85" s="498"/>
      <c r="R85" s="498"/>
      <c r="S85" s="296">
        <f t="shared" ref="S85" si="55">K85+O85</f>
        <v>232</v>
      </c>
      <c r="T85" s="296">
        <f t="shared" ref="T85" si="56">L85+P85</f>
        <v>113900</v>
      </c>
      <c r="U85" s="296">
        <f t="shared" ref="U85" si="57">M85+Q85</f>
        <v>0</v>
      </c>
      <c r="V85" s="296">
        <f t="shared" ref="V85" si="58">N85+R85</f>
        <v>0</v>
      </c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303"/>
      <c r="BX85" s="303"/>
      <c r="BY85" s="303"/>
      <c r="BZ85" s="303"/>
      <c r="CA85" s="303"/>
      <c r="CB85" s="303"/>
      <c r="CC85" s="303"/>
      <c r="CD85" s="303"/>
      <c r="CE85" s="303"/>
      <c r="CF85" s="303"/>
      <c r="CG85" s="303"/>
      <c r="CH85" s="303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03"/>
      <c r="DD85" s="303"/>
      <c r="DE85" s="303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  <c r="DQ85" s="303"/>
      <c r="DR85" s="303"/>
      <c r="DS85" s="303"/>
      <c r="DT85" s="303"/>
      <c r="DU85" s="303"/>
      <c r="DV85" s="303"/>
      <c r="DW85" s="303"/>
      <c r="DX85" s="303"/>
      <c r="DY85" s="303"/>
      <c r="DZ85" s="303"/>
      <c r="EA85" s="303"/>
      <c r="EB85" s="303"/>
      <c r="EC85" s="303"/>
      <c r="ED85" s="303"/>
      <c r="EE85" s="303"/>
      <c r="EF85" s="303"/>
      <c r="EG85" s="303"/>
      <c r="EH85" s="303"/>
      <c r="EI85" s="303"/>
      <c r="EJ85" s="303"/>
      <c r="EK85" s="303"/>
      <c r="EL85" s="303"/>
      <c r="EM85" s="303"/>
      <c r="EN85" s="303"/>
      <c r="EO85" s="303"/>
      <c r="EP85" s="303"/>
      <c r="EQ85" s="303"/>
      <c r="ER85" s="303"/>
      <c r="ES85" s="303"/>
      <c r="ET85" s="303"/>
      <c r="EU85" s="303"/>
      <c r="EV85" s="303"/>
      <c r="EW85" s="303"/>
      <c r="EX85" s="303"/>
      <c r="EY85" s="303"/>
      <c r="EZ85" s="303"/>
      <c r="FA85" s="303"/>
      <c r="FB85" s="303"/>
      <c r="FC85" s="303"/>
      <c r="FD85" s="303"/>
      <c r="FE85" s="303"/>
      <c r="FF85" s="303"/>
      <c r="FG85" s="303"/>
      <c r="FH85" s="303"/>
      <c r="FI85" s="303"/>
      <c r="FJ85" s="303"/>
      <c r="FK85" s="303"/>
      <c r="FL85" s="303"/>
      <c r="FM85" s="303"/>
      <c r="FN85" s="303"/>
      <c r="FO85" s="303"/>
      <c r="FP85" s="303"/>
      <c r="FQ85" s="303"/>
      <c r="FR85" s="303"/>
      <c r="FS85" s="303"/>
      <c r="FT85" s="303"/>
      <c r="FU85" s="303"/>
      <c r="FV85" s="303"/>
      <c r="FW85" s="303"/>
      <c r="FX85" s="303"/>
      <c r="FY85" s="303"/>
      <c r="FZ85" s="303"/>
      <c r="GA85" s="303"/>
      <c r="GB85" s="303"/>
      <c r="GC85" s="303"/>
      <c r="GD85" s="303"/>
      <c r="GE85" s="303"/>
      <c r="GF85" s="303"/>
      <c r="GG85" s="303"/>
      <c r="GH85" s="303"/>
      <c r="GI85" s="303"/>
      <c r="GJ85" s="303"/>
      <c r="GK85" s="303"/>
      <c r="GL85" s="303"/>
      <c r="GM85" s="303"/>
      <c r="GN85" s="303"/>
      <c r="GO85" s="303"/>
      <c r="GP85" s="303"/>
      <c r="GQ85" s="303"/>
      <c r="GR85" s="303"/>
      <c r="GS85" s="303"/>
      <c r="GT85" s="303"/>
      <c r="GU85" s="303"/>
      <c r="GV85" s="303"/>
      <c r="GW85" s="303"/>
      <c r="GX85" s="303"/>
      <c r="GY85" s="303"/>
      <c r="GZ85" s="303"/>
      <c r="HA85" s="303"/>
      <c r="HB85" s="303"/>
      <c r="HC85" s="303"/>
      <c r="HD85" s="303"/>
      <c r="HE85" s="303"/>
      <c r="HF85" s="303"/>
      <c r="HG85" s="303"/>
      <c r="HH85" s="303"/>
      <c r="HI85" s="303"/>
      <c r="HJ85" s="303"/>
      <c r="HK85" s="303"/>
      <c r="HL85" s="303"/>
      <c r="HM85" s="303"/>
      <c r="HN85" s="303"/>
      <c r="HO85" s="303"/>
      <c r="HP85" s="303"/>
      <c r="HQ85" s="303"/>
      <c r="HR85" s="303"/>
      <c r="HS85" s="303"/>
      <c r="HT85" s="303"/>
      <c r="HU85" s="303"/>
      <c r="HV85" s="303"/>
      <c r="HW85" s="303"/>
      <c r="HX85" s="303"/>
      <c r="HY85" s="303"/>
      <c r="HZ85" s="303"/>
      <c r="IA85" s="303"/>
      <c r="IB85" s="303"/>
      <c r="IC85" s="303"/>
      <c r="ID85" s="303"/>
      <c r="IE85" s="303"/>
      <c r="IF85" s="303"/>
      <c r="IG85" s="303"/>
      <c r="IH85" s="303"/>
      <c r="II85" s="303"/>
      <c r="IJ85" s="303"/>
      <c r="IK85" s="303"/>
      <c r="IL85" s="303"/>
      <c r="IM85" s="303"/>
      <c r="IN85" s="303"/>
      <c r="IO85" s="303"/>
      <c r="IP85" s="303"/>
      <c r="IQ85" s="303"/>
      <c r="IR85" s="303"/>
    </row>
    <row r="86" spans="1:252" s="301" customFormat="1" ht="22.8" hidden="1" x14ac:dyDescent="0.4">
      <c r="A86" s="499">
        <v>39</v>
      </c>
      <c r="B86" s="508" t="s">
        <v>154</v>
      </c>
      <c r="C86" s="296">
        <v>1</v>
      </c>
      <c r="D86" s="296">
        <v>200</v>
      </c>
      <c r="E86" s="498"/>
      <c r="F86" s="498"/>
      <c r="G86" s="296">
        <v>16</v>
      </c>
      <c r="H86" s="296">
        <v>2100</v>
      </c>
      <c r="I86" s="498"/>
      <c r="J86" s="498"/>
      <c r="K86" s="296">
        <f>'6a'!G86+'6a'!K86+'6a'!O86+'6a'!S86+'6b'!C86+'6b'!G86</f>
        <v>57</v>
      </c>
      <c r="L86" s="296">
        <f>'6a'!H86+'6a'!L86+'6a'!P86+'6a'!T86+'6b'!D86+'6b'!H86</f>
        <v>44400</v>
      </c>
      <c r="M86" s="296">
        <f>'6a'!I86+'6a'!M86+'6a'!Q86+'6a'!U86+'6b'!E86+I86</f>
        <v>34</v>
      </c>
      <c r="N86" s="296">
        <f>'6a'!J86+'6a'!N86+'6a'!R86+'6a'!V86+'6b'!F86+'6b'!J86</f>
        <v>34260</v>
      </c>
      <c r="O86" s="296">
        <v>0</v>
      </c>
      <c r="P86" s="296">
        <v>0</v>
      </c>
      <c r="Q86" s="498"/>
      <c r="R86" s="498"/>
      <c r="S86" s="296">
        <f t="shared" si="53"/>
        <v>57</v>
      </c>
      <c r="T86" s="296">
        <f t="shared" si="54"/>
        <v>44400</v>
      </c>
      <c r="U86" s="296">
        <f t="shared" si="54"/>
        <v>34</v>
      </c>
      <c r="V86" s="296">
        <f t="shared" si="54"/>
        <v>34260</v>
      </c>
    </row>
    <row r="87" spans="1:252" s="301" customFormat="1" ht="22.8" hidden="1" x14ac:dyDescent="0.4">
      <c r="A87" s="507">
        <v>40</v>
      </c>
      <c r="B87" s="514" t="s">
        <v>194</v>
      </c>
      <c r="C87" s="296">
        <v>1</v>
      </c>
      <c r="D87" s="296">
        <v>200</v>
      </c>
      <c r="E87" s="498">
        <v>0</v>
      </c>
      <c r="F87" s="498">
        <v>0</v>
      </c>
      <c r="G87" s="296">
        <v>16</v>
      </c>
      <c r="H87" s="296">
        <v>2100</v>
      </c>
      <c r="I87" s="498">
        <v>0</v>
      </c>
      <c r="J87" s="498">
        <v>0</v>
      </c>
      <c r="K87" s="296">
        <f>'6a'!G87+'6a'!K87+'6a'!O87+'6a'!S87+'6b'!C87+'6b'!G87</f>
        <v>57</v>
      </c>
      <c r="L87" s="296">
        <f>'6a'!H87+'6a'!L87+'6a'!P87+'6a'!T87+'6b'!D87+'6b'!H87</f>
        <v>44400</v>
      </c>
      <c r="M87" s="296">
        <f>'6a'!I87+'6a'!M87+'6a'!Q87+'6a'!U87+'6b'!E87+I87</f>
        <v>3</v>
      </c>
      <c r="N87" s="296">
        <f>'6a'!J87+'6a'!N87+'6a'!R87+'6a'!V87+'6b'!F87+'6b'!J87</f>
        <v>4500</v>
      </c>
      <c r="O87" s="296">
        <v>0</v>
      </c>
      <c r="P87" s="296">
        <v>0</v>
      </c>
      <c r="Q87" s="498"/>
      <c r="R87" s="498"/>
      <c r="S87" s="296">
        <f t="shared" si="53"/>
        <v>57</v>
      </c>
      <c r="T87" s="296">
        <f t="shared" si="54"/>
        <v>44400</v>
      </c>
      <c r="U87" s="296">
        <f t="shared" si="54"/>
        <v>3</v>
      </c>
      <c r="V87" s="296">
        <f t="shared" si="54"/>
        <v>4500</v>
      </c>
    </row>
    <row r="88" spans="1:252" s="301" customFormat="1" ht="22.8" hidden="1" x14ac:dyDescent="0.4">
      <c r="A88" s="507">
        <v>41</v>
      </c>
      <c r="B88" s="508" t="s">
        <v>161</v>
      </c>
      <c r="C88" s="296">
        <v>25</v>
      </c>
      <c r="D88" s="296">
        <f>1000+1000+1000+1000+1000</f>
        <v>5000</v>
      </c>
      <c r="E88" s="498">
        <v>1</v>
      </c>
      <c r="F88" s="498">
        <v>43</v>
      </c>
      <c r="G88" s="296">
        <f>20+1+3+15+1+39+3+1+15+1+15+1</f>
        <v>115</v>
      </c>
      <c r="H88" s="296">
        <f>4000+13800+1200+900+1200+13800+3900+1200+900+1200+900+1200</f>
        <v>44200</v>
      </c>
      <c r="I88" s="498">
        <v>0</v>
      </c>
      <c r="J88" s="498">
        <v>0</v>
      </c>
      <c r="K88" s="296">
        <f>'6a'!G88+'6a'!K88+'6a'!O88+'6a'!S88+'6b'!C88+'6b'!G88</f>
        <v>638</v>
      </c>
      <c r="L88" s="296">
        <f>'6a'!H88+'6a'!L88+'6a'!P88+'6a'!T88+'6b'!D88+'6b'!H88</f>
        <v>409600</v>
      </c>
      <c r="M88" s="296">
        <f>'6a'!I88+'6a'!M88+'6a'!Q88+'6a'!U88+'6b'!E88+I88</f>
        <v>242</v>
      </c>
      <c r="N88" s="296">
        <f>'6a'!J88+'6a'!N88+'6a'!R88+'6a'!V88+'6b'!F88+'6b'!J88</f>
        <v>337920</v>
      </c>
      <c r="O88" s="296">
        <v>0</v>
      </c>
      <c r="P88" s="296">
        <v>0</v>
      </c>
      <c r="Q88" s="498"/>
      <c r="R88" s="498"/>
      <c r="S88" s="296">
        <f t="shared" si="53"/>
        <v>638</v>
      </c>
      <c r="T88" s="296">
        <f t="shared" si="54"/>
        <v>409600</v>
      </c>
      <c r="U88" s="296">
        <f t="shared" si="54"/>
        <v>242</v>
      </c>
      <c r="V88" s="296">
        <f t="shared" si="54"/>
        <v>337920</v>
      </c>
    </row>
    <row r="89" spans="1:252" s="301" customFormat="1" ht="22.8" hidden="1" x14ac:dyDescent="0.4">
      <c r="A89" s="499">
        <v>42</v>
      </c>
      <c r="B89" s="508" t="s">
        <v>160</v>
      </c>
      <c r="C89" s="296">
        <f>2+5</f>
        <v>7</v>
      </c>
      <c r="D89" s="296">
        <f>400+1000</f>
        <v>1400</v>
      </c>
      <c r="E89" s="498"/>
      <c r="F89" s="498"/>
      <c r="G89" s="296">
        <f>37+2+3+25+1</f>
        <v>68</v>
      </c>
      <c r="H89" s="296">
        <f>3000+2400+13800+2500+1200</f>
        <v>22900</v>
      </c>
      <c r="I89" s="498"/>
      <c r="J89" s="498"/>
      <c r="K89" s="296">
        <f>'6a'!G89+'6a'!K89+'6a'!O89+'6a'!S89+'6b'!C89+'6b'!G89</f>
        <v>268</v>
      </c>
      <c r="L89" s="296">
        <f>'6a'!H89+'6a'!L89+'6a'!P89+'6a'!T89+'6b'!D89+'6b'!H89</f>
        <v>319500</v>
      </c>
      <c r="M89" s="296">
        <f>'6a'!I89+'6a'!M89+'6a'!Q89+'6a'!U89+'6b'!E89+I89</f>
        <v>163</v>
      </c>
      <c r="N89" s="296">
        <f>'6a'!J89+'6a'!N89+'6a'!R89+'6a'!V89+'6b'!F89+'6b'!J89</f>
        <v>730013</v>
      </c>
      <c r="O89" s="296">
        <v>0</v>
      </c>
      <c r="P89" s="296">
        <v>0</v>
      </c>
      <c r="Q89" s="498"/>
      <c r="R89" s="498"/>
      <c r="S89" s="296">
        <f t="shared" si="53"/>
        <v>268</v>
      </c>
      <c r="T89" s="296">
        <f t="shared" si="54"/>
        <v>319500</v>
      </c>
      <c r="U89" s="296">
        <f t="shared" si="54"/>
        <v>163</v>
      </c>
      <c r="V89" s="296">
        <f t="shared" si="54"/>
        <v>730013</v>
      </c>
    </row>
    <row r="90" spans="1:252" s="301" customFormat="1" ht="22.8" hidden="1" x14ac:dyDescent="0.4">
      <c r="A90" s="507">
        <v>43</v>
      </c>
      <c r="B90" s="508" t="s">
        <v>214</v>
      </c>
      <c r="C90" s="296">
        <f>1+1</f>
        <v>2</v>
      </c>
      <c r="D90" s="296">
        <v>400</v>
      </c>
      <c r="E90" s="509">
        <v>0</v>
      </c>
      <c r="F90" s="509">
        <v>0</v>
      </c>
      <c r="G90" s="296">
        <f>15+1+15+1</f>
        <v>32</v>
      </c>
      <c r="H90" s="296">
        <f>900+1200+900+1200</f>
        <v>4200</v>
      </c>
      <c r="I90" s="509">
        <v>0</v>
      </c>
      <c r="J90" s="509">
        <v>0</v>
      </c>
      <c r="K90" s="296">
        <f>'6a'!G90+'6a'!K90+'6a'!O90+'6a'!S90+'6b'!C90+'6b'!G90</f>
        <v>122</v>
      </c>
      <c r="L90" s="296">
        <f>'6a'!H90+'6a'!L90+'6a'!P90+'6a'!T90+'6b'!D90+'6b'!H90</f>
        <v>89100</v>
      </c>
      <c r="M90" s="296">
        <f>'6a'!I90+'6a'!M90+'6a'!Q90+'6a'!U90+'6b'!E90+I90</f>
        <v>24</v>
      </c>
      <c r="N90" s="296">
        <f>'6a'!J90+'6a'!N90+'6a'!R90+'6a'!V90+'6b'!F90+'6b'!J90</f>
        <v>1210</v>
      </c>
      <c r="O90" s="296">
        <v>0</v>
      </c>
      <c r="P90" s="296">
        <v>0</v>
      </c>
      <c r="Q90" s="509"/>
      <c r="R90" s="509"/>
      <c r="S90" s="296">
        <f t="shared" si="53"/>
        <v>122</v>
      </c>
      <c r="T90" s="296">
        <f t="shared" si="54"/>
        <v>89100</v>
      </c>
      <c r="U90" s="296">
        <f t="shared" si="54"/>
        <v>24</v>
      </c>
      <c r="V90" s="296">
        <f t="shared" si="54"/>
        <v>1210</v>
      </c>
    </row>
    <row r="91" spans="1:252" s="301" customFormat="1" ht="22.8" hidden="1" x14ac:dyDescent="0.4">
      <c r="A91" s="507">
        <v>44</v>
      </c>
      <c r="B91" s="508" t="s">
        <v>156</v>
      </c>
      <c r="C91" s="296">
        <v>2</v>
      </c>
      <c r="D91" s="296">
        <v>400</v>
      </c>
      <c r="E91" s="498">
        <v>0</v>
      </c>
      <c r="F91" s="498">
        <v>0</v>
      </c>
      <c r="G91" s="296">
        <v>32</v>
      </c>
      <c r="H91" s="296">
        <v>4200</v>
      </c>
      <c r="I91" s="498">
        <v>0</v>
      </c>
      <c r="J91" s="498">
        <v>0</v>
      </c>
      <c r="K91" s="296">
        <f>'6a'!G91+'6a'!K91+'6a'!O91+'6a'!S91+'6b'!C91+'6b'!G91</f>
        <v>114</v>
      </c>
      <c r="L91" s="296">
        <f>'6a'!H91+'6a'!L91+'6a'!P91+'6a'!T91+'6b'!D91+'6b'!H91</f>
        <v>87800</v>
      </c>
      <c r="M91" s="296">
        <f>'6a'!I91+'6a'!M91+'6a'!Q91+'6a'!U91+'6b'!E91+I91</f>
        <v>6</v>
      </c>
      <c r="N91" s="296">
        <f>'6a'!J91+'6a'!N91+'6a'!R91+'6a'!V91+'6b'!F91+'6b'!J91</f>
        <v>11300</v>
      </c>
      <c r="O91" s="296">
        <v>0</v>
      </c>
      <c r="P91" s="296">
        <v>0</v>
      </c>
      <c r="Q91" s="498"/>
      <c r="R91" s="498"/>
      <c r="S91" s="296">
        <f t="shared" si="53"/>
        <v>114</v>
      </c>
      <c r="T91" s="296">
        <f t="shared" si="54"/>
        <v>87800</v>
      </c>
      <c r="U91" s="296">
        <f t="shared" si="54"/>
        <v>6</v>
      </c>
      <c r="V91" s="296">
        <f t="shared" si="54"/>
        <v>11300</v>
      </c>
    </row>
    <row r="92" spans="1:252" s="301" customFormat="1" ht="22.8" hidden="1" x14ac:dyDescent="0.4">
      <c r="A92" s="499">
        <v>45</v>
      </c>
      <c r="B92" s="508" t="s">
        <v>177</v>
      </c>
      <c r="C92" s="296">
        <v>1</v>
      </c>
      <c r="D92" s="296">
        <v>200</v>
      </c>
      <c r="E92" s="509">
        <v>0</v>
      </c>
      <c r="F92" s="509">
        <v>0</v>
      </c>
      <c r="G92" s="296">
        <v>16</v>
      </c>
      <c r="H92" s="296">
        <v>2100</v>
      </c>
      <c r="I92" s="509">
        <v>0</v>
      </c>
      <c r="J92" s="509">
        <v>0</v>
      </c>
      <c r="K92" s="296">
        <f>'6a'!G92+'6a'!K92+'6a'!O92+'6a'!S92+'6b'!C92+'6b'!G92</f>
        <v>57</v>
      </c>
      <c r="L92" s="296">
        <f>'6a'!H92+'6a'!L92+'6a'!P92+'6a'!T92+'6b'!D92+'6b'!H92</f>
        <v>43900</v>
      </c>
      <c r="M92" s="296">
        <f>'6a'!I92+'6a'!M92+'6a'!Q92+'6a'!U92+'6b'!E92+I92</f>
        <v>2</v>
      </c>
      <c r="N92" s="296">
        <f>'6a'!J92+'6a'!N92+'6a'!R92+'6a'!V92+'6b'!F92+'6b'!J92</f>
        <v>2800</v>
      </c>
      <c r="O92" s="296">
        <v>0</v>
      </c>
      <c r="P92" s="296">
        <v>0</v>
      </c>
      <c r="Q92" s="509"/>
      <c r="R92" s="509"/>
      <c r="S92" s="296">
        <f t="shared" si="53"/>
        <v>57</v>
      </c>
      <c r="T92" s="296">
        <f t="shared" si="54"/>
        <v>43900</v>
      </c>
      <c r="U92" s="296">
        <f t="shared" si="54"/>
        <v>2</v>
      </c>
      <c r="V92" s="296">
        <f t="shared" si="54"/>
        <v>2800</v>
      </c>
    </row>
    <row r="93" spans="1:252" s="301" customFormat="1" ht="22.8" hidden="1" x14ac:dyDescent="0.4">
      <c r="A93" s="507">
        <v>46</v>
      </c>
      <c r="B93" s="508" t="s">
        <v>352</v>
      </c>
      <c r="C93" s="296">
        <v>1</v>
      </c>
      <c r="D93" s="296">
        <v>200</v>
      </c>
      <c r="E93" s="498">
        <v>0</v>
      </c>
      <c r="F93" s="498">
        <v>0</v>
      </c>
      <c r="G93" s="296">
        <v>16</v>
      </c>
      <c r="H93" s="296">
        <v>2100</v>
      </c>
      <c r="I93" s="498">
        <v>0</v>
      </c>
      <c r="J93" s="498">
        <v>0</v>
      </c>
      <c r="K93" s="296">
        <f>'6a'!G93+'6a'!K93+'6a'!O93+'6a'!S93+'6b'!C93+'6b'!G93</f>
        <v>57</v>
      </c>
      <c r="L93" s="296">
        <f>'6a'!H93+'6a'!L93+'6a'!P93+'6a'!T93+'6b'!D93+'6b'!H93</f>
        <v>43900</v>
      </c>
      <c r="M93" s="296">
        <f>'6a'!I93+'6a'!M93+'6a'!Q93+'6a'!U93+'6b'!E93+I93</f>
        <v>2</v>
      </c>
      <c r="N93" s="296">
        <f>'6a'!J93+'6a'!N93+'6a'!R93+'6a'!V93+'6b'!F93+'6b'!J93</f>
        <v>24000</v>
      </c>
      <c r="O93" s="296">
        <v>0</v>
      </c>
      <c r="P93" s="296">
        <v>0</v>
      </c>
      <c r="Q93" s="498"/>
      <c r="R93" s="498"/>
      <c r="S93" s="296">
        <f t="shared" si="53"/>
        <v>57</v>
      </c>
      <c r="T93" s="296">
        <f t="shared" si="54"/>
        <v>43900</v>
      </c>
      <c r="U93" s="296">
        <f t="shared" si="54"/>
        <v>2</v>
      </c>
      <c r="V93" s="296">
        <f t="shared" si="54"/>
        <v>24000</v>
      </c>
      <c r="W93" s="501"/>
      <c r="X93" s="501"/>
    </row>
    <row r="94" spans="1:252" s="301" customFormat="1" ht="22.8" hidden="1" x14ac:dyDescent="0.4">
      <c r="A94" s="507">
        <v>47</v>
      </c>
      <c r="B94" s="508" t="s">
        <v>311</v>
      </c>
      <c r="C94" s="296">
        <v>1</v>
      </c>
      <c r="D94" s="296">
        <v>200</v>
      </c>
      <c r="E94" s="498">
        <v>0</v>
      </c>
      <c r="F94" s="498">
        <v>0</v>
      </c>
      <c r="G94" s="296">
        <v>16</v>
      </c>
      <c r="H94" s="296">
        <v>2100</v>
      </c>
      <c r="I94" s="498">
        <v>0</v>
      </c>
      <c r="J94" s="498">
        <v>0</v>
      </c>
      <c r="K94" s="296">
        <f>'6a'!G94+'6a'!K94+'6a'!O94+'6a'!S94+'6b'!C94+'6b'!G94</f>
        <v>57</v>
      </c>
      <c r="L94" s="296">
        <f>'6a'!H94+'6a'!L94+'6a'!P94+'6a'!T94+'6b'!D94+'6b'!H94</f>
        <v>43900</v>
      </c>
      <c r="M94" s="296">
        <f>'6a'!I94+'6a'!M94+'6a'!Q94+'6a'!U94+'6b'!E94+I94</f>
        <v>713</v>
      </c>
      <c r="N94" s="296">
        <f>'6a'!J94+'6a'!N94+'6a'!R94+'6a'!V94+'6b'!F94+'6b'!J94</f>
        <v>46150</v>
      </c>
      <c r="O94" s="296">
        <v>0</v>
      </c>
      <c r="P94" s="296">
        <v>0</v>
      </c>
      <c r="Q94" s="498"/>
      <c r="R94" s="498"/>
      <c r="S94" s="296">
        <f t="shared" si="53"/>
        <v>57</v>
      </c>
      <c r="T94" s="296">
        <f t="shared" si="54"/>
        <v>43900</v>
      </c>
      <c r="U94" s="296">
        <f t="shared" si="54"/>
        <v>713</v>
      </c>
      <c r="V94" s="296">
        <f t="shared" si="54"/>
        <v>46150</v>
      </c>
      <c r="W94" s="501"/>
      <c r="X94" s="501"/>
    </row>
    <row r="95" spans="1:252" s="298" customFormat="1" hidden="1" x14ac:dyDescent="0.25">
      <c r="A95" s="499">
        <v>48</v>
      </c>
      <c r="B95" s="508" t="s">
        <v>175</v>
      </c>
      <c r="C95" s="296">
        <v>1</v>
      </c>
      <c r="D95" s="296">
        <v>200</v>
      </c>
      <c r="E95" s="498">
        <v>0</v>
      </c>
      <c r="F95" s="498">
        <v>0</v>
      </c>
      <c r="G95" s="296">
        <v>16</v>
      </c>
      <c r="H95" s="296">
        <v>2100</v>
      </c>
      <c r="I95" s="498">
        <v>0</v>
      </c>
      <c r="J95" s="498">
        <v>0</v>
      </c>
      <c r="K95" s="296">
        <f>'6a'!G95+'6a'!K95+'6a'!O95+'6a'!S95+'6b'!C95+'6b'!G95</f>
        <v>57</v>
      </c>
      <c r="L95" s="296">
        <f>'6a'!H95+'6a'!L95+'6a'!P95+'6a'!T95+'6b'!D95+'6b'!H95</f>
        <v>43900</v>
      </c>
      <c r="M95" s="296">
        <f>'6a'!I95+'6a'!M95+'6a'!Q95+'6a'!U95+'6b'!E95+I95</f>
        <v>0</v>
      </c>
      <c r="N95" s="296">
        <f>'6a'!J95+'6a'!N95+'6a'!R95+'6a'!V95+'6b'!F95+'6b'!J95</f>
        <v>0</v>
      </c>
      <c r="O95" s="296">
        <v>0</v>
      </c>
      <c r="P95" s="296">
        <v>0</v>
      </c>
      <c r="Q95" s="498"/>
      <c r="R95" s="498"/>
      <c r="S95" s="296">
        <f t="shared" si="53"/>
        <v>57</v>
      </c>
      <c r="T95" s="296">
        <f t="shared" si="54"/>
        <v>43900</v>
      </c>
      <c r="U95" s="296">
        <f t="shared" si="54"/>
        <v>0</v>
      </c>
      <c r="V95" s="296">
        <f t="shared" si="54"/>
        <v>0</v>
      </c>
      <c r="W95" s="515"/>
      <c r="X95" s="515"/>
    </row>
    <row r="96" spans="1:252" s="298" customFormat="1" hidden="1" x14ac:dyDescent="0.25">
      <c r="A96" s="504" t="s">
        <v>391</v>
      </c>
      <c r="B96" s="792"/>
      <c r="C96" s="296">
        <f t="shared" ref="C96:V96" si="59">SUM(C82:C95)</f>
        <v>50</v>
      </c>
      <c r="D96" s="296">
        <f t="shared" si="59"/>
        <v>10000</v>
      </c>
      <c r="E96" s="296">
        <f t="shared" si="59"/>
        <v>1</v>
      </c>
      <c r="F96" s="296">
        <f t="shared" si="59"/>
        <v>43</v>
      </c>
      <c r="G96" s="296">
        <f t="shared" si="59"/>
        <v>424</v>
      </c>
      <c r="H96" s="296">
        <f t="shared" si="59"/>
        <v>119000</v>
      </c>
      <c r="I96" s="296">
        <f t="shared" si="59"/>
        <v>0</v>
      </c>
      <c r="J96" s="296">
        <f t="shared" si="59"/>
        <v>0</v>
      </c>
      <c r="K96" s="296">
        <f t="shared" si="59"/>
        <v>2009</v>
      </c>
      <c r="L96" s="296">
        <f t="shared" si="59"/>
        <v>1546400</v>
      </c>
      <c r="M96" s="296">
        <f t="shared" si="59"/>
        <v>1189</v>
      </c>
      <c r="N96" s="296">
        <f t="shared" si="59"/>
        <v>1192153</v>
      </c>
      <c r="O96" s="296">
        <f t="shared" si="59"/>
        <v>0</v>
      </c>
      <c r="P96" s="296">
        <f t="shared" si="59"/>
        <v>0</v>
      </c>
      <c r="Q96" s="296">
        <f t="shared" si="59"/>
        <v>0</v>
      </c>
      <c r="R96" s="296">
        <f t="shared" si="59"/>
        <v>0</v>
      </c>
      <c r="S96" s="296">
        <f t="shared" si="59"/>
        <v>2009</v>
      </c>
      <c r="T96" s="296">
        <f t="shared" si="59"/>
        <v>1546400</v>
      </c>
      <c r="U96" s="296">
        <f t="shared" si="59"/>
        <v>1189</v>
      </c>
      <c r="V96" s="296">
        <f t="shared" si="59"/>
        <v>1192153</v>
      </c>
      <c r="W96" s="515"/>
      <c r="X96" s="515"/>
    </row>
    <row r="97" spans="1:24" s="298" customFormat="1" ht="21.6" hidden="1" thickBot="1" x14ac:dyDescent="0.45">
      <c r="A97" s="796" t="s">
        <v>157</v>
      </c>
      <c r="B97" s="516"/>
      <c r="C97" s="296">
        <f t="shared" ref="C97:M97" si="60">C80+C81+C96</f>
        <v>114</v>
      </c>
      <c r="D97" s="296">
        <f t="shared" si="60"/>
        <v>22500</v>
      </c>
      <c r="E97" s="296">
        <f t="shared" si="60"/>
        <v>22</v>
      </c>
      <c r="F97" s="296">
        <f t="shared" si="60"/>
        <v>6382</v>
      </c>
      <c r="G97" s="296">
        <f t="shared" si="60"/>
        <v>1161</v>
      </c>
      <c r="H97" s="296">
        <f t="shared" si="60"/>
        <v>254900</v>
      </c>
      <c r="I97" s="296">
        <f t="shared" si="60"/>
        <v>7</v>
      </c>
      <c r="J97" s="296">
        <f t="shared" si="60"/>
        <v>2355</v>
      </c>
      <c r="K97" s="296">
        <f t="shared" si="60"/>
        <v>6303</v>
      </c>
      <c r="L97" s="296">
        <f t="shared" si="60"/>
        <v>3740250</v>
      </c>
      <c r="M97" s="296">
        <f t="shared" si="60"/>
        <v>1435</v>
      </c>
      <c r="N97" s="296">
        <f>'6a'!J41+'6a'!R41+'6a'!V41+'6b'!F97+J97</f>
        <v>1366472</v>
      </c>
      <c r="O97" s="296">
        <f t="shared" ref="O97:V97" si="61">O80+O81+O96</f>
        <v>0</v>
      </c>
      <c r="P97" s="296">
        <f t="shared" si="61"/>
        <v>0</v>
      </c>
      <c r="Q97" s="296">
        <f t="shared" si="61"/>
        <v>0</v>
      </c>
      <c r="R97" s="296">
        <f t="shared" si="61"/>
        <v>0</v>
      </c>
      <c r="S97" s="296">
        <f t="shared" si="61"/>
        <v>6303</v>
      </c>
      <c r="T97" s="296">
        <f t="shared" si="61"/>
        <v>3740250</v>
      </c>
      <c r="U97" s="296">
        <f t="shared" si="61"/>
        <v>1435</v>
      </c>
      <c r="V97" s="296">
        <f t="shared" si="61"/>
        <v>1366700</v>
      </c>
      <c r="W97" s="513"/>
      <c r="X97" s="513"/>
    </row>
    <row r="98" spans="1:24" s="298" customFormat="1" ht="21" hidden="1" x14ac:dyDescent="0.4">
      <c r="A98" s="517"/>
      <c r="B98" s="518"/>
      <c r="C98" s="296"/>
      <c r="D98" s="296"/>
      <c r="E98" s="498"/>
      <c r="F98" s="498"/>
      <c r="G98" s="498"/>
      <c r="H98" s="498"/>
      <c r="I98" s="498"/>
      <c r="J98" s="498"/>
      <c r="K98" s="296"/>
      <c r="L98" s="296"/>
      <c r="M98" s="296"/>
      <c r="N98" s="296"/>
      <c r="O98" s="296"/>
      <c r="P98" s="296"/>
      <c r="Q98" s="498"/>
      <c r="R98" s="498"/>
      <c r="S98" s="519"/>
      <c r="T98" s="519"/>
      <c r="U98" s="498"/>
      <c r="V98" s="498"/>
      <c r="W98" s="513"/>
      <c r="X98" s="513"/>
    </row>
    <row r="99" spans="1:24" s="298" customFormat="1" ht="21" hidden="1" x14ac:dyDescent="0.4">
      <c r="A99" s="520">
        <v>1</v>
      </c>
      <c r="B99" s="521" t="s">
        <v>201</v>
      </c>
      <c r="C99" s="296">
        <v>5</v>
      </c>
      <c r="D99" s="296">
        <v>1000</v>
      </c>
      <c r="E99" s="498">
        <v>0</v>
      </c>
      <c r="F99" s="498">
        <v>0</v>
      </c>
      <c r="G99" s="296">
        <v>16</v>
      </c>
      <c r="H99" s="296">
        <v>2100</v>
      </c>
      <c r="I99" s="498">
        <v>0</v>
      </c>
      <c r="J99" s="498">
        <v>0</v>
      </c>
      <c r="K99" s="296">
        <f>'6a'!G99+'6a'!K99+'6a'!O99+'6a'!S99+'6b'!C99+'6b'!G99</f>
        <v>101</v>
      </c>
      <c r="L99" s="296">
        <f>'6a'!H99+'6a'!L99+'6a'!P99+'6a'!T99+'6b'!D99+'6b'!H99</f>
        <v>61300</v>
      </c>
      <c r="M99" s="296">
        <f>'6a'!I99+'6a'!M99+'6a'!Q99+'6a'!U99+'6b'!E99+I99</f>
        <v>3</v>
      </c>
      <c r="N99" s="296">
        <f>'6a'!J99+'6a'!N99+'6a'!R99+'6a'!V99+'6b'!F99+'6b'!J99</f>
        <v>4500</v>
      </c>
      <c r="O99" s="296">
        <v>0</v>
      </c>
      <c r="P99" s="296">
        <v>0</v>
      </c>
      <c r="Q99" s="498"/>
      <c r="R99" s="498"/>
      <c r="S99" s="296">
        <f t="shared" ref="S99:V103" si="62">K99+O99</f>
        <v>101</v>
      </c>
      <c r="T99" s="296">
        <f t="shared" si="62"/>
        <v>61300</v>
      </c>
      <c r="U99" s="296">
        <f t="shared" si="62"/>
        <v>3</v>
      </c>
      <c r="V99" s="296">
        <f t="shared" si="62"/>
        <v>4500</v>
      </c>
      <c r="W99" s="515"/>
      <c r="X99" s="513"/>
    </row>
    <row r="100" spans="1:24" s="298" customFormat="1" hidden="1" x14ac:dyDescent="0.25">
      <c r="A100" s="522">
        <v>2</v>
      </c>
      <c r="B100" s="523" t="s">
        <v>277</v>
      </c>
      <c r="C100" s="296">
        <v>5</v>
      </c>
      <c r="D100" s="296">
        <v>1000</v>
      </c>
      <c r="E100" s="524">
        <v>10</v>
      </c>
      <c r="F100" s="498">
        <v>4409</v>
      </c>
      <c r="G100" s="296">
        <v>45</v>
      </c>
      <c r="H100" s="296">
        <v>18900</v>
      </c>
      <c r="I100" s="498">
        <v>0</v>
      </c>
      <c r="J100" s="498">
        <v>0</v>
      </c>
      <c r="K100" s="296">
        <f>'6a'!G100+'6a'!K100+'6a'!O100+'6a'!S100+'6b'!C100+'6b'!G100</f>
        <v>181</v>
      </c>
      <c r="L100" s="296">
        <f>'6a'!H100+'6a'!L100+'6a'!P100+'6a'!T100+'6b'!D100+'6b'!H100</f>
        <v>172500</v>
      </c>
      <c r="M100" s="296">
        <f>'6a'!I100+'6a'!M100+'6a'!Q100+'6a'!U100+'6b'!E100+I100</f>
        <v>43</v>
      </c>
      <c r="N100" s="296">
        <f>'6a'!J100+'6a'!N100+'6a'!R100+'6a'!V100+'6b'!F100+'6b'!J100</f>
        <v>40709</v>
      </c>
      <c r="O100" s="296">
        <v>0</v>
      </c>
      <c r="P100" s="296">
        <v>0</v>
      </c>
      <c r="Q100" s="498"/>
      <c r="R100" s="498"/>
      <c r="S100" s="296">
        <f t="shared" si="62"/>
        <v>181</v>
      </c>
      <c r="T100" s="296">
        <f t="shared" si="62"/>
        <v>172500</v>
      </c>
      <c r="U100" s="296">
        <f t="shared" si="62"/>
        <v>43</v>
      </c>
      <c r="V100" s="296">
        <f t="shared" si="62"/>
        <v>40709</v>
      </c>
      <c r="W100" s="515"/>
      <c r="X100" s="759"/>
    </row>
    <row r="101" spans="1:24" s="298" customFormat="1" hidden="1" x14ac:dyDescent="0.25">
      <c r="A101" s="522">
        <v>3</v>
      </c>
      <c r="B101" s="523" t="s">
        <v>282</v>
      </c>
      <c r="C101" s="296">
        <v>5</v>
      </c>
      <c r="D101" s="296">
        <v>1000</v>
      </c>
      <c r="E101" s="498">
        <v>0</v>
      </c>
      <c r="F101" s="498">
        <v>0</v>
      </c>
      <c r="G101" s="296">
        <v>16</v>
      </c>
      <c r="H101" s="296">
        <v>2100</v>
      </c>
      <c r="I101" s="498">
        <v>0</v>
      </c>
      <c r="J101" s="498">
        <v>0</v>
      </c>
      <c r="K101" s="296">
        <f>'6a'!G101+'6a'!K101+'6a'!O101+'6a'!S101+'6b'!C101+'6b'!G101</f>
        <v>130</v>
      </c>
      <c r="L101" s="296">
        <f>'6a'!H101+'6a'!L101+'6a'!P101+'6a'!T101+'6b'!D101+'6b'!H101</f>
        <v>33500</v>
      </c>
      <c r="M101" s="296">
        <f>'6a'!I101+'6a'!M101+'6a'!Q101+'6a'!U101+'6b'!E101+I101</f>
        <v>3</v>
      </c>
      <c r="N101" s="296">
        <f>'6a'!J101+'6a'!N101+'6a'!R101+'6a'!V101+'6b'!F101+'6b'!J101</f>
        <v>500</v>
      </c>
      <c r="O101" s="296">
        <v>0</v>
      </c>
      <c r="P101" s="296">
        <v>0</v>
      </c>
      <c r="Q101" s="498"/>
      <c r="R101" s="498"/>
      <c r="S101" s="296">
        <f t="shared" si="62"/>
        <v>130</v>
      </c>
      <c r="T101" s="296">
        <f t="shared" si="62"/>
        <v>33500</v>
      </c>
      <c r="U101" s="296">
        <f t="shared" si="62"/>
        <v>3</v>
      </c>
      <c r="V101" s="296">
        <f t="shared" si="62"/>
        <v>500</v>
      </c>
      <c r="W101" s="515"/>
      <c r="X101" s="515"/>
    </row>
    <row r="102" spans="1:24" s="298" customFormat="1" hidden="1" x14ac:dyDescent="0.25">
      <c r="A102" s="522">
        <v>4</v>
      </c>
      <c r="B102" s="521" t="s">
        <v>283</v>
      </c>
      <c r="C102" s="296">
        <v>5</v>
      </c>
      <c r="D102" s="296">
        <v>1000</v>
      </c>
      <c r="E102" s="498">
        <v>0</v>
      </c>
      <c r="F102" s="498">
        <v>0</v>
      </c>
      <c r="G102" s="296">
        <v>16</v>
      </c>
      <c r="H102" s="296">
        <v>2100</v>
      </c>
      <c r="I102" s="498">
        <v>0</v>
      </c>
      <c r="J102" s="498">
        <v>0</v>
      </c>
      <c r="K102" s="296">
        <f>'6a'!G102+'6a'!K102+'6a'!O102+'6a'!S102+'6b'!C102+'6b'!G102</f>
        <v>123</v>
      </c>
      <c r="L102" s="296">
        <f>'6a'!H102+'6a'!L102+'6a'!P102+'6a'!T102+'6b'!D102+'6b'!H102</f>
        <v>29700</v>
      </c>
      <c r="M102" s="296">
        <f>'6a'!I102+'6a'!M102+'6a'!Q102+'6a'!U102+'6b'!E102+I102</f>
        <v>4</v>
      </c>
      <c r="N102" s="296">
        <f>'6a'!J102+'6a'!N102+'6a'!R102+'6a'!V102+'6b'!F102+'6b'!J102</f>
        <v>5904</v>
      </c>
      <c r="O102" s="296">
        <v>0</v>
      </c>
      <c r="P102" s="296">
        <v>0</v>
      </c>
      <c r="Q102" s="498"/>
      <c r="R102" s="498"/>
      <c r="S102" s="296">
        <f t="shared" si="62"/>
        <v>123</v>
      </c>
      <c r="T102" s="296">
        <f t="shared" si="62"/>
        <v>29700</v>
      </c>
      <c r="U102" s="296">
        <f t="shared" si="62"/>
        <v>4</v>
      </c>
      <c r="V102" s="296">
        <f t="shared" si="62"/>
        <v>5904</v>
      </c>
    </row>
    <row r="103" spans="1:24" s="298" customFormat="1" hidden="1" x14ac:dyDescent="0.25">
      <c r="A103" s="522">
        <v>5</v>
      </c>
      <c r="B103" s="523" t="s">
        <v>279</v>
      </c>
      <c r="C103" s="296">
        <v>2</v>
      </c>
      <c r="D103" s="296">
        <v>700</v>
      </c>
      <c r="E103" s="498">
        <v>0</v>
      </c>
      <c r="F103" s="498">
        <v>0</v>
      </c>
      <c r="G103" s="296">
        <v>16</v>
      </c>
      <c r="H103" s="296">
        <v>2100</v>
      </c>
      <c r="I103" s="498">
        <v>0</v>
      </c>
      <c r="J103" s="498">
        <v>0</v>
      </c>
      <c r="K103" s="296">
        <f>'6a'!G103+'6a'!K103+'6a'!O103+'6a'!S103+'6b'!C103+'6b'!G103</f>
        <v>122</v>
      </c>
      <c r="L103" s="296">
        <f>'6a'!H103+'6a'!L103+'6a'!P103+'6a'!T103+'6b'!D103+'6b'!H103</f>
        <v>22250</v>
      </c>
      <c r="M103" s="296">
        <f>'6a'!I103+'6a'!M103+'6a'!Q103+'6a'!U103+'6b'!E103+I103</f>
        <v>0</v>
      </c>
      <c r="N103" s="296">
        <f>'6a'!J103+'6a'!N103+'6a'!R103+'6a'!V103+'6b'!F103+'6b'!J103</f>
        <v>0</v>
      </c>
      <c r="O103" s="296">
        <v>0</v>
      </c>
      <c r="P103" s="296">
        <v>0</v>
      </c>
      <c r="Q103" s="498"/>
      <c r="R103" s="498"/>
      <c r="S103" s="296">
        <f t="shared" si="62"/>
        <v>122</v>
      </c>
      <c r="T103" s="296">
        <f t="shared" si="62"/>
        <v>22250</v>
      </c>
      <c r="U103" s="296">
        <f t="shared" si="62"/>
        <v>0</v>
      </c>
      <c r="V103" s="296">
        <f t="shared" si="62"/>
        <v>0</v>
      </c>
    </row>
    <row r="104" spans="1:24" s="226" customFormat="1" hidden="1" x14ac:dyDescent="0.25">
      <c r="A104" s="491"/>
      <c r="B104" s="490" t="s">
        <v>152</v>
      </c>
      <c r="C104" s="259">
        <f t="shared" ref="C104:V104" si="63">SUM(C99:C103)</f>
        <v>22</v>
      </c>
      <c r="D104" s="259">
        <f t="shared" si="63"/>
        <v>4700</v>
      </c>
      <c r="E104" s="259">
        <f t="shared" si="63"/>
        <v>10</v>
      </c>
      <c r="F104" s="259">
        <f t="shared" si="63"/>
        <v>4409</v>
      </c>
      <c r="G104" s="259">
        <f t="shared" si="63"/>
        <v>109</v>
      </c>
      <c r="H104" s="259">
        <f t="shared" si="63"/>
        <v>27300</v>
      </c>
      <c r="I104" s="259">
        <f t="shared" si="63"/>
        <v>0</v>
      </c>
      <c r="J104" s="259">
        <f t="shared" si="63"/>
        <v>0</v>
      </c>
      <c r="K104" s="259">
        <f t="shared" si="63"/>
        <v>657</v>
      </c>
      <c r="L104" s="259">
        <f t="shared" si="63"/>
        <v>319250</v>
      </c>
      <c r="M104" s="259">
        <f>SUM(M99:M103)</f>
        <v>53</v>
      </c>
      <c r="N104" s="259">
        <f t="shared" si="63"/>
        <v>51613</v>
      </c>
      <c r="O104" s="259">
        <f t="shared" si="63"/>
        <v>0</v>
      </c>
      <c r="P104" s="259">
        <f t="shared" si="63"/>
        <v>0</v>
      </c>
      <c r="Q104" s="259">
        <f t="shared" si="63"/>
        <v>0</v>
      </c>
      <c r="R104" s="259">
        <f t="shared" si="63"/>
        <v>0</v>
      </c>
      <c r="S104" s="259">
        <f t="shared" si="63"/>
        <v>657</v>
      </c>
      <c r="T104" s="259">
        <f t="shared" si="63"/>
        <v>319250</v>
      </c>
      <c r="U104" s="259">
        <f t="shared" si="63"/>
        <v>53</v>
      </c>
      <c r="V104" s="259">
        <f t="shared" si="63"/>
        <v>51613</v>
      </c>
    </row>
    <row r="105" spans="1:24" s="226" customFormat="1" x14ac:dyDescent="0.25">
      <c r="C105" s="394"/>
      <c r="D105" s="394"/>
      <c r="E105" s="395"/>
      <c r="F105" s="395"/>
      <c r="G105" s="395"/>
      <c r="H105" s="395"/>
      <c r="I105" s="395"/>
      <c r="J105" s="395"/>
      <c r="K105" s="394"/>
      <c r="L105" s="394"/>
      <c r="M105" s="395"/>
      <c r="N105" s="395"/>
      <c r="O105" s="394"/>
      <c r="P105" s="394"/>
      <c r="Q105" s="395"/>
      <c r="R105" s="395"/>
      <c r="S105" s="395"/>
      <c r="T105" s="395"/>
      <c r="U105" s="395"/>
      <c r="V105" s="395"/>
    </row>
    <row r="106" spans="1:24" s="226" customFormat="1" x14ac:dyDescent="0.25">
      <c r="C106" s="394"/>
      <c r="D106" s="394"/>
      <c r="E106" s="395"/>
      <c r="F106" s="395"/>
      <c r="G106" s="395"/>
      <c r="H106" s="395"/>
      <c r="I106" s="395"/>
      <c r="J106" s="395"/>
      <c r="K106" s="394"/>
      <c r="L106" s="394"/>
      <c r="M106" s="395"/>
      <c r="N106" s="395"/>
      <c r="O106" s="394"/>
      <c r="P106" s="394"/>
      <c r="Q106" s="395"/>
      <c r="R106" s="395"/>
      <c r="S106" s="395"/>
      <c r="T106" s="395"/>
      <c r="U106" s="395"/>
      <c r="V106" s="395"/>
    </row>
    <row r="107" spans="1:24" s="226" customFormat="1" x14ac:dyDescent="0.25">
      <c r="C107" s="394"/>
      <c r="D107" s="394"/>
      <c r="E107" s="395"/>
      <c r="F107" s="395"/>
      <c r="G107" s="395"/>
      <c r="H107" s="395"/>
      <c r="I107" s="395"/>
      <c r="J107" s="395"/>
      <c r="K107" s="394"/>
      <c r="L107" s="394"/>
      <c r="M107" s="395"/>
      <c r="N107" s="395"/>
      <c r="O107" s="394"/>
      <c r="P107" s="394"/>
      <c r="Q107" s="395"/>
      <c r="R107" s="395"/>
      <c r="S107" s="395"/>
      <c r="T107" s="395"/>
      <c r="U107" s="395"/>
      <c r="V107" s="395"/>
    </row>
    <row r="108" spans="1:24" s="226" customFormat="1" x14ac:dyDescent="0.25">
      <c r="C108" s="394"/>
      <c r="D108" s="394"/>
      <c r="E108" s="395"/>
      <c r="F108" s="395"/>
      <c r="G108" s="395"/>
      <c r="H108" s="395"/>
      <c r="I108" s="395"/>
      <c r="J108" s="395"/>
      <c r="K108" s="394"/>
      <c r="L108" s="394"/>
      <c r="M108" s="395"/>
      <c r="N108" s="395"/>
      <c r="O108" s="394"/>
      <c r="P108" s="394"/>
      <c r="Q108" s="395"/>
      <c r="R108" s="395"/>
      <c r="S108" s="395"/>
      <c r="T108" s="395"/>
      <c r="U108" s="395"/>
      <c r="V108" s="395"/>
    </row>
    <row r="109" spans="1:24" s="226" customFormat="1" x14ac:dyDescent="0.25">
      <c r="C109" s="394"/>
      <c r="D109" s="394"/>
      <c r="E109" s="395"/>
      <c r="F109" s="395"/>
      <c r="G109" s="395"/>
      <c r="H109" s="395"/>
      <c r="I109" s="395"/>
      <c r="J109" s="395"/>
      <c r="K109" s="394"/>
      <c r="L109" s="394"/>
      <c r="M109" s="395"/>
      <c r="N109" s="395"/>
      <c r="O109" s="394"/>
      <c r="P109" s="394"/>
      <c r="Q109" s="395"/>
      <c r="R109" s="395"/>
      <c r="S109" s="395"/>
      <c r="T109" s="395"/>
      <c r="U109" s="395"/>
      <c r="V109" s="395"/>
    </row>
    <row r="110" spans="1:24" s="226" customFormat="1" x14ac:dyDescent="0.25">
      <c r="C110" s="394"/>
      <c r="D110" s="394"/>
      <c r="E110" s="395"/>
      <c r="F110" s="395"/>
      <c r="G110" s="395"/>
      <c r="H110" s="395"/>
      <c r="I110" s="395"/>
      <c r="J110" s="395"/>
      <c r="K110" s="394"/>
      <c r="L110" s="394"/>
      <c r="M110" s="395"/>
      <c r="N110" s="395"/>
      <c r="O110" s="394"/>
      <c r="P110" s="394"/>
      <c r="Q110" s="395"/>
      <c r="R110" s="395"/>
      <c r="S110" s="395"/>
      <c r="T110" s="395"/>
      <c r="U110" s="395"/>
      <c r="V110" s="395"/>
    </row>
    <row r="111" spans="1:24" s="226" customFormat="1" x14ac:dyDescent="0.25">
      <c r="C111" s="394"/>
      <c r="D111" s="394"/>
      <c r="E111" s="395"/>
      <c r="F111" s="395"/>
      <c r="G111" s="395"/>
      <c r="H111" s="395"/>
      <c r="I111" s="395"/>
      <c r="J111" s="395"/>
      <c r="K111" s="394"/>
      <c r="L111" s="394"/>
      <c r="M111" s="395"/>
      <c r="N111" s="395"/>
      <c r="O111" s="394"/>
      <c r="P111" s="394"/>
      <c r="Q111" s="395"/>
      <c r="R111" s="395"/>
      <c r="S111" s="395"/>
      <c r="T111" s="395"/>
      <c r="U111" s="395"/>
      <c r="V111" s="395"/>
    </row>
    <row r="112" spans="1:24" s="226" customFormat="1" x14ac:dyDescent="0.25">
      <c r="C112" s="394"/>
      <c r="D112" s="394"/>
      <c r="E112" s="395"/>
      <c r="F112" s="395"/>
      <c r="G112" s="395"/>
      <c r="H112" s="395"/>
      <c r="I112" s="395"/>
      <c r="J112" s="395"/>
      <c r="K112" s="394"/>
      <c r="L112" s="394"/>
      <c r="M112" s="395"/>
      <c r="N112" s="395"/>
      <c r="O112" s="394"/>
      <c r="P112" s="394"/>
      <c r="Q112" s="395"/>
      <c r="R112" s="395"/>
      <c r="S112" s="395"/>
      <c r="T112" s="395"/>
      <c r="U112" s="395"/>
      <c r="V112" s="395"/>
    </row>
    <row r="113" spans="3:22" s="226" customFormat="1" x14ac:dyDescent="0.25">
      <c r="C113" s="394"/>
      <c r="D113" s="394"/>
      <c r="E113" s="395"/>
      <c r="F113" s="395"/>
      <c r="G113" s="395"/>
      <c r="H113" s="395"/>
      <c r="I113" s="395"/>
      <c r="J113" s="395"/>
      <c r="K113" s="394"/>
      <c r="L113" s="394"/>
      <c r="M113" s="395"/>
      <c r="N113" s="395"/>
      <c r="O113" s="394"/>
      <c r="P113" s="394"/>
      <c r="Q113" s="395"/>
      <c r="R113" s="395"/>
      <c r="S113" s="395"/>
      <c r="T113" s="395"/>
      <c r="U113" s="395"/>
      <c r="V113" s="395"/>
    </row>
  </sheetData>
  <mergeCells count="35">
    <mergeCell ref="A1:V1"/>
    <mergeCell ref="A2:V2"/>
    <mergeCell ref="A3:V3"/>
    <mergeCell ref="A4:V4"/>
    <mergeCell ref="A5:V5"/>
    <mergeCell ref="S6:V6"/>
    <mergeCell ref="O43:R43"/>
    <mergeCell ref="S43:V43"/>
    <mergeCell ref="K6:N6"/>
    <mergeCell ref="K43:N43"/>
    <mergeCell ref="S7:T7"/>
    <mergeCell ref="U7:V7"/>
    <mergeCell ref="C6:F6"/>
    <mergeCell ref="G6:J6"/>
    <mergeCell ref="C43:F43"/>
    <mergeCell ref="G43:J43"/>
    <mergeCell ref="O6:R6"/>
    <mergeCell ref="C7:D7"/>
    <mergeCell ref="E7:F7"/>
    <mergeCell ref="G7:H7"/>
    <mergeCell ref="I7:J7"/>
    <mergeCell ref="K7:L7"/>
    <mergeCell ref="M7:N7"/>
    <mergeCell ref="O7:P7"/>
    <mergeCell ref="Q7:R7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</mergeCells>
  <pageMargins left="1" right="1" top="0.5" bottom="0" header="0.05" footer="0.05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0"/>
  <sheetViews>
    <sheetView showGridLines="0" view="pageBreakPreview" topLeftCell="M1" zoomScale="50" zoomScaleNormal="50" zoomScaleSheetLayoutView="50" workbookViewId="0">
      <selection activeCell="Y11" sqref="Y11"/>
    </sheetView>
  </sheetViews>
  <sheetFormatPr defaultColWidth="9.6328125" defaultRowHeight="13.2" x14ac:dyDescent="0.25"/>
  <cols>
    <col min="1" max="1" width="9.6328125" style="2" hidden="1" customWidth="1"/>
    <col min="2" max="2" width="48.1796875" style="2" hidden="1" customWidth="1"/>
    <col min="3" max="4" width="9.6328125" style="2" hidden="1" customWidth="1"/>
    <col min="5" max="5" width="20.36328125" style="2" hidden="1" customWidth="1"/>
    <col min="6" max="9" width="9.6328125" style="2" hidden="1" customWidth="1"/>
    <col min="10" max="10" width="10.81640625" style="2" hidden="1" customWidth="1"/>
    <col min="11" max="11" width="12.08984375" style="2" hidden="1" customWidth="1"/>
    <col min="12" max="12" width="0" style="2" hidden="1" customWidth="1"/>
    <col min="13" max="16384" width="9.6328125" style="2"/>
  </cols>
  <sheetData>
    <row r="1" spans="1:12" ht="22.8" x14ac:dyDescent="0.4">
      <c r="A1" s="999" t="s">
        <v>394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1"/>
    </row>
    <row r="2" spans="1:12" ht="22.8" x14ac:dyDescent="0.4">
      <c r="A2" s="1002" t="s">
        <v>360</v>
      </c>
      <c r="B2" s="930"/>
      <c r="C2" s="930"/>
      <c r="D2" s="930"/>
      <c r="E2" s="930"/>
      <c r="F2" s="930"/>
      <c r="G2" s="930"/>
      <c r="H2" s="930"/>
      <c r="I2" s="930"/>
      <c r="J2" s="930"/>
      <c r="K2" s="1003"/>
    </row>
    <row r="3" spans="1:12" ht="22.8" x14ac:dyDescent="0.4">
      <c r="A3" s="1004" t="s">
        <v>48</v>
      </c>
      <c r="B3" s="933"/>
      <c r="C3" s="933"/>
      <c r="D3" s="933"/>
      <c r="E3" s="933"/>
      <c r="F3" s="933"/>
      <c r="G3" s="933"/>
      <c r="H3" s="933"/>
      <c r="I3" s="933"/>
      <c r="J3" s="933"/>
      <c r="K3" s="1005"/>
    </row>
    <row r="4" spans="1:12" ht="23.4" thickBot="1" x14ac:dyDescent="0.45">
      <c r="A4" s="1006" t="s">
        <v>184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8"/>
    </row>
    <row r="5" spans="1:12" ht="22.8" x14ac:dyDescent="0.4">
      <c r="A5" s="73" t="s">
        <v>2</v>
      </c>
      <c r="B5" s="73" t="s">
        <v>44</v>
      </c>
      <c r="C5" s="104" t="s">
        <v>45</v>
      </c>
      <c r="D5" s="104"/>
      <c r="E5" s="997" t="s">
        <v>162</v>
      </c>
      <c r="F5" s="104" t="s">
        <v>46</v>
      </c>
      <c r="G5" s="104"/>
      <c r="H5" s="104" t="s">
        <v>47</v>
      </c>
      <c r="I5" s="104"/>
      <c r="J5" s="73" t="s">
        <v>49</v>
      </c>
      <c r="K5" s="73" t="s">
        <v>50</v>
      </c>
      <c r="L5" s="12"/>
    </row>
    <row r="6" spans="1:12" ht="113.25" customHeight="1" x14ac:dyDescent="0.4">
      <c r="A6" s="52"/>
      <c r="B6" s="52"/>
      <c r="C6" s="102" t="s">
        <v>11</v>
      </c>
      <c r="D6" s="102" t="s">
        <v>8</v>
      </c>
      <c r="E6" s="998"/>
      <c r="F6" s="102" t="s">
        <v>11</v>
      </c>
      <c r="G6" s="102" t="s">
        <v>12</v>
      </c>
      <c r="H6" s="102" t="s">
        <v>11</v>
      </c>
      <c r="I6" s="102" t="s">
        <v>12</v>
      </c>
      <c r="J6" s="102"/>
      <c r="K6" s="102"/>
      <c r="L6" s="12"/>
    </row>
    <row r="7" spans="1:12" ht="24.6" x14ac:dyDescent="0.4">
      <c r="A7" s="201">
        <v>1</v>
      </c>
      <c r="B7" s="722" t="s">
        <v>232</v>
      </c>
      <c r="C7" s="102">
        <f t="shared" ref="C7:K7" si="0">C59+C62+C63+C64+C65+C66+C82</f>
        <v>6</v>
      </c>
      <c r="D7" s="102">
        <f t="shared" si="0"/>
        <v>2200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2"/>
    </row>
    <row r="8" spans="1:12" ht="29.25" customHeight="1" x14ac:dyDescent="0.4">
      <c r="A8" s="201">
        <v>2</v>
      </c>
      <c r="B8" s="202" t="s">
        <v>231</v>
      </c>
      <c r="C8" s="102">
        <f>C60</f>
        <v>0</v>
      </c>
      <c r="D8" s="102">
        <f t="shared" ref="D8:K8" si="1">D60</f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  <c r="I8" s="102">
        <f t="shared" si="1"/>
        <v>0</v>
      </c>
      <c r="J8" s="102">
        <f t="shared" si="1"/>
        <v>0</v>
      </c>
      <c r="K8" s="102">
        <f t="shared" si="1"/>
        <v>0</v>
      </c>
      <c r="L8" s="12"/>
    </row>
    <row r="9" spans="1:12" ht="29.25" customHeight="1" x14ac:dyDescent="0.4">
      <c r="A9" s="201">
        <v>3</v>
      </c>
      <c r="B9" s="202" t="s">
        <v>257</v>
      </c>
      <c r="C9" s="102">
        <f>C61</f>
        <v>0</v>
      </c>
      <c r="D9" s="102">
        <f t="shared" ref="D9:K9" si="2">D61</f>
        <v>0</v>
      </c>
      <c r="E9" s="102">
        <f t="shared" si="2"/>
        <v>0</v>
      </c>
      <c r="F9" s="102">
        <f t="shared" si="2"/>
        <v>0</v>
      </c>
      <c r="G9" s="102">
        <f t="shared" si="2"/>
        <v>0</v>
      </c>
      <c r="H9" s="102">
        <f t="shared" si="2"/>
        <v>0</v>
      </c>
      <c r="I9" s="102">
        <f t="shared" si="2"/>
        <v>0</v>
      </c>
      <c r="J9" s="102">
        <f t="shared" si="2"/>
        <v>0</v>
      </c>
      <c r="K9" s="102">
        <f t="shared" si="2"/>
        <v>0</v>
      </c>
      <c r="L9" s="12"/>
    </row>
    <row r="10" spans="1:12" ht="29.25" customHeight="1" x14ac:dyDescent="0.4">
      <c r="A10" s="201">
        <v>4</v>
      </c>
      <c r="B10" s="202" t="s">
        <v>233</v>
      </c>
      <c r="C10" s="102">
        <f>C67</f>
        <v>0</v>
      </c>
      <c r="D10" s="102">
        <f t="shared" ref="D10:K10" si="3">D67</f>
        <v>0</v>
      </c>
      <c r="E10" s="102">
        <f t="shared" si="3"/>
        <v>0</v>
      </c>
      <c r="F10" s="102">
        <f t="shared" si="3"/>
        <v>0</v>
      </c>
      <c r="G10" s="102">
        <f t="shared" si="3"/>
        <v>0</v>
      </c>
      <c r="H10" s="102">
        <f t="shared" si="3"/>
        <v>0</v>
      </c>
      <c r="I10" s="102">
        <f t="shared" si="3"/>
        <v>0</v>
      </c>
      <c r="J10" s="102">
        <f t="shared" si="3"/>
        <v>0</v>
      </c>
      <c r="K10" s="102">
        <f t="shared" si="3"/>
        <v>0</v>
      </c>
      <c r="L10" s="12"/>
    </row>
    <row r="11" spans="1:12" ht="29.25" customHeight="1" x14ac:dyDescent="0.4">
      <c r="A11" s="201">
        <v>5</v>
      </c>
      <c r="B11" s="202" t="s">
        <v>234</v>
      </c>
      <c r="C11" s="102">
        <f>C68</f>
        <v>0</v>
      </c>
      <c r="D11" s="102">
        <f t="shared" ref="D11:K11" si="4">D68</f>
        <v>0</v>
      </c>
      <c r="E11" s="102">
        <f t="shared" si="4"/>
        <v>0</v>
      </c>
      <c r="F11" s="102">
        <f t="shared" si="4"/>
        <v>0</v>
      </c>
      <c r="G11" s="102">
        <f t="shared" si="4"/>
        <v>0</v>
      </c>
      <c r="H11" s="102">
        <f t="shared" si="4"/>
        <v>0</v>
      </c>
      <c r="I11" s="102">
        <f t="shared" si="4"/>
        <v>0</v>
      </c>
      <c r="J11" s="102">
        <f t="shared" si="4"/>
        <v>0</v>
      </c>
      <c r="K11" s="102">
        <f t="shared" si="4"/>
        <v>0</v>
      </c>
      <c r="L11" s="12"/>
    </row>
    <row r="12" spans="1:12" ht="29.25" customHeight="1" x14ac:dyDescent="0.4">
      <c r="A12" s="201">
        <v>6</v>
      </c>
      <c r="B12" s="202" t="s">
        <v>92</v>
      </c>
      <c r="C12" s="102">
        <f>SUM(C69:C71)</f>
        <v>2</v>
      </c>
      <c r="D12" s="102">
        <f t="shared" ref="D12:K12" si="5">SUM(D69:D71)</f>
        <v>1000</v>
      </c>
      <c r="E12" s="102">
        <f t="shared" si="5"/>
        <v>0</v>
      </c>
      <c r="F12" s="102">
        <v>1</v>
      </c>
      <c r="G12" s="102">
        <f t="shared" si="5"/>
        <v>0</v>
      </c>
      <c r="H12" s="102">
        <f t="shared" si="5"/>
        <v>0</v>
      </c>
      <c r="I12" s="102">
        <f t="shared" si="5"/>
        <v>0</v>
      </c>
      <c r="J12" s="102">
        <f t="shared" si="5"/>
        <v>0</v>
      </c>
      <c r="K12" s="102">
        <f t="shared" si="5"/>
        <v>0</v>
      </c>
      <c r="L12" s="12"/>
    </row>
    <row r="13" spans="1:12" ht="29.25" customHeight="1" x14ac:dyDescent="0.4">
      <c r="A13" s="201">
        <v>7</v>
      </c>
      <c r="B13" s="202" t="s">
        <v>258</v>
      </c>
      <c r="C13" s="102">
        <f t="shared" ref="C13:C22" si="6">C72</f>
        <v>0</v>
      </c>
      <c r="D13" s="102">
        <f t="shared" ref="D13:K13" si="7">D72</f>
        <v>0</v>
      </c>
      <c r="E13" s="102">
        <f t="shared" si="7"/>
        <v>0</v>
      </c>
      <c r="F13" s="102">
        <f t="shared" si="7"/>
        <v>0</v>
      </c>
      <c r="G13" s="102">
        <f t="shared" si="7"/>
        <v>0</v>
      </c>
      <c r="H13" s="102">
        <f t="shared" si="7"/>
        <v>0</v>
      </c>
      <c r="I13" s="102">
        <f t="shared" si="7"/>
        <v>0</v>
      </c>
      <c r="J13" s="102">
        <f t="shared" si="7"/>
        <v>0</v>
      </c>
      <c r="K13" s="102">
        <f t="shared" si="7"/>
        <v>0</v>
      </c>
      <c r="L13" s="12"/>
    </row>
    <row r="14" spans="1:12" ht="29.25" customHeight="1" x14ac:dyDescent="0.4">
      <c r="A14" s="201">
        <v>8</v>
      </c>
      <c r="B14" s="202" t="s">
        <v>235</v>
      </c>
      <c r="C14" s="102">
        <f t="shared" si="6"/>
        <v>1</v>
      </c>
      <c r="D14" s="102">
        <f t="shared" ref="D14:K14" si="8">D73</f>
        <v>500</v>
      </c>
      <c r="E14" s="102">
        <f t="shared" si="8"/>
        <v>0</v>
      </c>
      <c r="F14" s="102">
        <f t="shared" si="8"/>
        <v>0</v>
      </c>
      <c r="G14" s="102">
        <f t="shared" si="8"/>
        <v>0</v>
      </c>
      <c r="H14" s="102">
        <f t="shared" si="8"/>
        <v>0</v>
      </c>
      <c r="I14" s="102">
        <f t="shared" si="8"/>
        <v>0</v>
      </c>
      <c r="J14" s="102">
        <f t="shared" si="8"/>
        <v>0</v>
      </c>
      <c r="K14" s="102">
        <f t="shared" si="8"/>
        <v>0</v>
      </c>
      <c r="L14" s="12"/>
    </row>
    <row r="15" spans="1:12" ht="29.25" customHeight="1" x14ac:dyDescent="0.4">
      <c r="A15" s="201">
        <v>9</v>
      </c>
      <c r="B15" s="202" t="s">
        <v>236</v>
      </c>
      <c r="C15" s="102">
        <f t="shared" si="6"/>
        <v>0</v>
      </c>
      <c r="D15" s="102">
        <f t="shared" ref="D15:K15" si="9">D74</f>
        <v>0</v>
      </c>
      <c r="E15" s="102">
        <f t="shared" si="9"/>
        <v>0</v>
      </c>
      <c r="F15" s="102">
        <f t="shared" si="9"/>
        <v>0</v>
      </c>
      <c r="G15" s="102">
        <f t="shared" si="9"/>
        <v>0</v>
      </c>
      <c r="H15" s="102">
        <f t="shared" si="9"/>
        <v>0</v>
      </c>
      <c r="I15" s="102">
        <f t="shared" si="9"/>
        <v>0</v>
      </c>
      <c r="J15" s="102">
        <f t="shared" si="9"/>
        <v>0</v>
      </c>
      <c r="K15" s="102">
        <f t="shared" si="9"/>
        <v>0</v>
      </c>
      <c r="L15" s="12"/>
    </row>
    <row r="16" spans="1:12" ht="29.25" customHeight="1" x14ac:dyDescent="0.4">
      <c r="A16" s="201">
        <v>10</v>
      </c>
      <c r="B16" s="202" t="s">
        <v>170</v>
      </c>
      <c r="C16" s="102">
        <f t="shared" si="6"/>
        <v>1</v>
      </c>
      <c r="D16" s="102">
        <f t="shared" ref="D16:K16" si="10">D75</f>
        <v>500</v>
      </c>
      <c r="E16" s="102">
        <f t="shared" si="10"/>
        <v>0</v>
      </c>
      <c r="F16" s="102">
        <f t="shared" si="10"/>
        <v>0</v>
      </c>
      <c r="G16" s="102">
        <f t="shared" si="10"/>
        <v>0</v>
      </c>
      <c r="H16" s="102">
        <f t="shared" si="10"/>
        <v>0</v>
      </c>
      <c r="I16" s="102">
        <f t="shared" si="10"/>
        <v>0</v>
      </c>
      <c r="J16" s="102">
        <f t="shared" si="10"/>
        <v>0</v>
      </c>
      <c r="K16" s="102">
        <f t="shared" si="10"/>
        <v>0</v>
      </c>
      <c r="L16" s="12"/>
    </row>
    <row r="17" spans="1:12" ht="29.25" customHeight="1" x14ac:dyDescent="0.4">
      <c r="A17" s="201">
        <v>11</v>
      </c>
      <c r="B17" s="202" t="s">
        <v>238</v>
      </c>
      <c r="C17" s="102">
        <f t="shared" si="6"/>
        <v>0</v>
      </c>
      <c r="D17" s="102">
        <f t="shared" ref="D17:K17" si="11">D76</f>
        <v>0</v>
      </c>
      <c r="E17" s="102">
        <f t="shared" si="11"/>
        <v>0</v>
      </c>
      <c r="F17" s="102">
        <f t="shared" si="11"/>
        <v>0</v>
      </c>
      <c r="G17" s="102">
        <f t="shared" si="11"/>
        <v>0</v>
      </c>
      <c r="H17" s="102">
        <f t="shared" si="11"/>
        <v>0</v>
      </c>
      <c r="I17" s="102">
        <f t="shared" si="11"/>
        <v>0</v>
      </c>
      <c r="J17" s="102">
        <f t="shared" si="11"/>
        <v>0</v>
      </c>
      <c r="K17" s="102">
        <f t="shared" si="11"/>
        <v>0</v>
      </c>
      <c r="L17" s="12"/>
    </row>
    <row r="18" spans="1:12" ht="29.25" customHeight="1" x14ac:dyDescent="0.4">
      <c r="A18" s="201">
        <v>12</v>
      </c>
      <c r="B18" s="202" t="s">
        <v>239</v>
      </c>
      <c r="C18" s="102">
        <f t="shared" si="6"/>
        <v>0</v>
      </c>
      <c r="D18" s="102">
        <f t="shared" ref="D18:K18" si="12">D77</f>
        <v>0</v>
      </c>
      <c r="E18" s="102">
        <f t="shared" si="12"/>
        <v>0</v>
      </c>
      <c r="F18" s="102">
        <v>1</v>
      </c>
      <c r="G18" s="102">
        <f t="shared" si="12"/>
        <v>0</v>
      </c>
      <c r="H18" s="102">
        <f t="shared" si="12"/>
        <v>0</v>
      </c>
      <c r="I18" s="102">
        <f t="shared" si="12"/>
        <v>0</v>
      </c>
      <c r="J18" s="102">
        <f t="shared" si="12"/>
        <v>0</v>
      </c>
      <c r="K18" s="102">
        <f t="shared" si="12"/>
        <v>0</v>
      </c>
      <c r="L18" s="12"/>
    </row>
    <row r="19" spans="1:12" ht="29.25" customHeight="1" x14ac:dyDescent="0.4">
      <c r="A19" s="201">
        <v>13</v>
      </c>
      <c r="B19" s="202" t="s">
        <v>385</v>
      </c>
      <c r="C19" s="102">
        <f t="shared" si="6"/>
        <v>0</v>
      </c>
      <c r="D19" s="102">
        <f t="shared" ref="D19:K19" si="13">D78</f>
        <v>0</v>
      </c>
      <c r="E19" s="102">
        <f t="shared" si="13"/>
        <v>0</v>
      </c>
      <c r="F19" s="102">
        <f t="shared" si="13"/>
        <v>0</v>
      </c>
      <c r="G19" s="102">
        <f t="shared" si="13"/>
        <v>0</v>
      </c>
      <c r="H19" s="102">
        <f t="shared" si="13"/>
        <v>0</v>
      </c>
      <c r="I19" s="102">
        <f t="shared" si="13"/>
        <v>0</v>
      </c>
      <c r="J19" s="102">
        <f t="shared" si="13"/>
        <v>0</v>
      </c>
      <c r="K19" s="102">
        <f t="shared" si="13"/>
        <v>0</v>
      </c>
      <c r="L19" s="12"/>
    </row>
    <row r="20" spans="1:12" ht="29.25" customHeight="1" x14ac:dyDescent="0.4">
      <c r="A20" s="201">
        <v>14</v>
      </c>
      <c r="B20" s="202" t="s">
        <v>240</v>
      </c>
      <c r="C20" s="102">
        <f t="shared" si="6"/>
        <v>1</v>
      </c>
      <c r="D20" s="102">
        <f t="shared" ref="D20:K20" si="14">D79</f>
        <v>500</v>
      </c>
      <c r="E20" s="102">
        <f t="shared" si="14"/>
        <v>0</v>
      </c>
      <c r="F20" s="102">
        <f t="shared" si="14"/>
        <v>0</v>
      </c>
      <c r="G20" s="102">
        <f t="shared" si="14"/>
        <v>0</v>
      </c>
      <c r="H20" s="102">
        <f t="shared" si="14"/>
        <v>0</v>
      </c>
      <c r="I20" s="102">
        <f t="shared" si="14"/>
        <v>0</v>
      </c>
      <c r="J20" s="102">
        <f t="shared" si="14"/>
        <v>0</v>
      </c>
      <c r="K20" s="102">
        <f t="shared" si="14"/>
        <v>0</v>
      </c>
      <c r="L20" s="12"/>
    </row>
    <row r="21" spans="1:12" ht="29.25" customHeight="1" x14ac:dyDescent="0.4">
      <c r="A21" s="201">
        <v>15</v>
      </c>
      <c r="B21" s="202" t="s">
        <v>241</v>
      </c>
      <c r="C21" s="102">
        <f t="shared" si="6"/>
        <v>0</v>
      </c>
      <c r="D21" s="102">
        <f t="shared" ref="D21:K21" si="15">D80</f>
        <v>0</v>
      </c>
      <c r="E21" s="102">
        <f t="shared" si="15"/>
        <v>0</v>
      </c>
      <c r="F21" s="102">
        <f t="shared" si="15"/>
        <v>0</v>
      </c>
      <c r="G21" s="102">
        <f t="shared" si="15"/>
        <v>0</v>
      </c>
      <c r="H21" s="102">
        <f t="shared" si="15"/>
        <v>0</v>
      </c>
      <c r="I21" s="102">
        <f t="shared" si="15"/>
        <v>0</v>
      </c>
      <c r="J21" s="102">
        <f t="shared" si="15"/>
        <v>0</v>
      </c>
      <c r="K21" s="102">
        <f t="shared" si="15"/>
        <v>0</v>
      </c>
      <c r="L21" s="12"/>
    </row>
    <row r="22" spans="1:12" ht="29.25" customHeight="1" x14ac:dyDescent="0.4">
      <c r="A22" s="201">
        <v>16</v>
      </c>
      <c r="B22" s="202" t="s">
        <v>242</v>
      </c>
      <c r="C22" s="102">
        <f t="shared" si="6"/>
        <v>0</v>
      </c>
      <c r="D22" s="102">
        <f t="shared" ref="D22:K22" si="16">D81</f>
        <v>0</v>
      </c>
      <c r="E22" s="102">
        <f t="shared" si="16"/>
        <v>0</v>
      </c>
      <c r="F22" s="102">
        <f t="shared" si="16"/>
        <v>0</v>
      </c>
      <c r="G22" s="102">
        <f t="shared" si="16"/>
        <v>0</v>
      </c>
      <c r="H22" s="102">
        <f t="shared" si="16"/>
        <v>0</v>
      </c>
      <c r="I22" s="102">
        <f t="shared" si="16"/>
        <v>0</v>
      </c>
      <c r="J22" s="102">
        <f t="shared" si="16"/>
        <v>0</v>
      </c>
      <c r="K22" s="102">
        <f t="shared" si="16"/>
        <v>0</v>
      </c>
      <c r="L22" s="12"/>
    </row>
    <row r="23" spans="1:12" ht="29.25" customHeight="1" x14ac:dyDescent="0.4">
      <c r="A23" s="201"/>
      <c r="B23" s="203" t="s">
        <v>259</v>
      </c>
      <c r="C23" s="102">
        <f t="shared" ref="C23:K23" si="17">SUM(C7:C22)</f>
        <v>11</v>
      </c>
      <c r="D23" s="102">
        <f t="shared" si="17"/>
        <v>4700</v>
      </c>
      <c r="E23" s="102">
        <f t="shared" si="17"/>
        <v>0</v>
      </c>
      <c r="F23" s="102">
        <f t="shared" si="17"/>
        <v>2</v>
      </c>
      <c r="G23" s="102">
        <f t="shared" si="17"/>
        <v>0</v>
      </c>
      <c r="H23" s="102">
        <f t="shared" si="17"/>
        <v>0</v>
      </c>
      <c r="I23" s="102">
        <f t="shared" si="17"/>
        <v>0</v>
      </c>
      <c r="J23" s="102">
        <f t="shared" si="17"/>
        <v>0</v>
      </c>
      <c r="K23" s="102">
        <f t="shared" si="17"/>
        <v>0</v>
      </c>
      <c r="L23" s="12"/>
    </row>
    <row r="24" spans="1:12" ht="29.25" customHeight="1" x14ac:dyDescent="0.4">
      <c r="A24" s="201"/>
      <c r="B24" s="202"/>
      <c r="C24" s="102"/>
      <c r="D24" s="102"/>
      <c r="E24" s="207"/>
      <c r="F24" s="102"/>
      <c r="G24" s="102"/>
      <c r="H24" s="102"/>
      <c r="I24" s="102"/>
      <c r="J24" s="102"/>
      <c r="K24" s="102"/>
      <c r="L24" s="12"/>
    </row>
    <row r="25" spans="1:12" ht="29.25" customHeight="1" x14ac:dyDescent="0.4">
      <c r="A25" s="201">
        <v>17</v>
      </c>
      <c r="B25" s="203" t="s">
        <v>260</v>
      </c>
      <c r="C25" s="102">
        <f>C84</f>
        <v>1</v>
      </c>
      <c r="D25" s="102">
        <f t="shared" ref="D25:K25" si="18">D84</f>
        <v>500</v>
      </c>
      <c r="E25" s="102">
        <f t="shared" si="18"/>
        <v>0</v>
      </c>
      <c r="F25" s="102">
        <v>0</v>
      </c>
      <c r="G25" s="102">
        <f t="shared" si="18"/>
        <v>0</v>
      </c>
      <c r="H25" s="102">
        <f t="shared" si="18"/>
        <v>0</v>
      </c>
      <c r="I25" s="102">
        <f t="shared" si="18"/>
        <v>0</v>
      </c>
      <c r="J25" s="102">
        <v>1</v>
      </c>
      <c r="K25" s="102">
        <f t="shared" si="18"/>
        <v>0</v>
      </c>
      <c r="L25" s="12"/>
    </row>
    <row r="26" spans="1:12" ht="29.25" customHeight="1" x14ac:dyDescent="0.4">
      <c r="A26" s="201"/>
      <c r="B26" s="202"/>
      <c r="C26" s="102"/>
      <c r="D26" s="102"/>
      <c r="E26" s="207"/>
      <c r="F26" s="102"/>
      <c r="G26" s="102"/>
      <c r="H26" s="102"/>
      <c r="I26" s="102"/>
      <c r="J26" s="102"/>
      <c r="K26" s="102"/>
      <c r="L26" s="12"/>
    </row>
    <row r="27" spans="1:12" ht="29.25" customHeight="1" x14ac:dyDescent="0.4">
      <c r="A27" s="201">
        <v>18</v>
      </c>
      <c r="B27" s="202" t="s">
        <v>244</v>
      </c>
      <c r="C27" s="102">
        <f>C86</f>
        <v>0</v>
      </c>
      <c r="D27" s="102">
        <f t="shared" ref="D27:K28" si="19">D86</f>
        <v>0</v>
      </c>
      <c r="E27" s="102">
        <f t="shared" si="19"/>
        <v>0</v>
      </c>
      <c r="F27" s="102">
        <f t="shared" si="19"/>
        <v>0</v>
      </c>
      <c r="G27" s="102">
        <f t="shared" si="19"/>
        <v>0</v>
      </c>
      <c r="H27" s="102">
        <f t="shared" si="19"/>
        <v>0</v>
      </c>
      <c r="I27" s="102">
        <f t="shared" si="19"/>
        <v>0</v>
      </c>
      <c r="J27" s="102">
        <f t="shared" si="19"/>
        <v>0</v>
      </c>
      <c r="K27" s="102">
        <f t="shared" si="19"/>
        <v>0</v>
      </c>
      <c r="L27" s="12"/>
    </row>
    <row r="28" spans="1:12" ht="29.25" customHeight="1" x14ac:dyDescent="0.4">
      <c r="A28" s="201">
        <v>19</v>
      </c>
      <c r="B28" s="202" t="s">
        <v>254</v>
      </c>
      <c r="C28" s="102">
        <f>C87</f>
        <v>0</v>
      </c>
      <c r="D28" s="102">
        <f t="shared" si="19"/>
        <v>0</v>
      </c>
      <c r="E28" s="102">
        <f t="shared" si="19"/>
        <v>0</v>
      </c>
      <c r="F28" s="102">
        <f t="shared" si="19"/>
        <v>0</v>
      </c>
      <c r="G28" s="102">
        <f t="shared" si="19"/>
        <v>0</v>
      </c>
      <c r="H28" s="102">
        <f t="shared" si="19"/>
        <v>0</v>
      </c>
      <c r="I28" s="102">
        <f t="shared" si="19"/>
        <v>0</v>
      </c>
      <c r="J28" s="102">
        <f t="shared" si="19"/>
        <v>0</v>
      </c>
      <c r="K28" s="102">
        <f t="shared" si="19"/>
        <v>0</v>
      </c>
      <c r="L28" s="12"/>
    </row>
    <row r="29" spans="1:12" ht="29.25" customHeight="1" x14ac:dyDescent="0.4">
      <c r="A29" s="201">
        <v>20</v>
      </c>
      <c r="B29" s="202" t="s">
        <v>245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2"/>
    </row>
    <row r="30" spans="1:12" ht="29.25" customHeight="1" x14ac:dyDescent="0.4">
      <c r="A30" s="201">
        <v>21</v>
      </c>
      <c r="B30" s="202" t="s">
        <v>246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2"/>
    </row>
    <row r="31" spans="1:12" ht="29.25" customHeight="1" x14ac:dyDescent="0.4">
      <c r="A31" s="201">
        <v>22</v>
      </c>
      <c r="B31" s="202" t="s">
        <v>248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2"/>
    </row>
    <row r="32" spans="1:12" ht="29.25" customHeight="1" x14ac:dyDescent="0.4">
      <c r="A32" s="201">
        <v>23</v>
      </c>
      <c r="B32" s="202" t="s">
        <v>390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2"/>
    </row>
    <row r="33" spans="1:12" ht="29.25" customHeight="1" x14ac:dyDescent="0.4">
      <c r="A33" s="201">
        <v>24</v>
      </c>
      <c r="B33" s="202" t="s">
        <v>250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2"/>
    </row>
    <row r="34" spans="1:12" ht="29.25" customHeight="1" x14ac:dyDescent="0.4">
      <c r="A34" s="201">
        <v>25</v>
      </c>
      <c r="B34" s="202" t="s">
        <v>251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2"/>
    </row>
    <row r="35" spans="1:12" ht="29.25" customHeight="1" x14ac:dyDescent="0.4">
      <c r="A35" s="201">
        <v>26</v>
      </c>
      <c r="B35" s="202" t="s">
        <v>252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2"/>
    </row>
    <row r="36" spans="1:12" ht="29.25" customHeight="1" x14ac:dyDescent="0.4">
      <c r="A36" s="201">
        <v>27</v>
      </c>
      <c r="B36" s="202" t="s">
        <v>253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2"/>
    </row>
    <row r="37" spans="1:12" ht="29.25" customHeight="1" x14ac:dyDescent="0.4">
      <c r="A37" s="201">
        <v>28</v>
      </c>
      <c r="B37" s="202" t="s">
        <v>255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2"/>
    </row>
    <row r="38" spans="1:12" ht="29.25" customHeight="1" x14ac:dyDescent="0.4">
      <c r="A38" s="201">
        <v>29</v>
      </c>
      <c r="B38" s="202" t="s">
        <v>310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2"/>
    </row>
    <row r="39" spans="1:12" ht="29.25" customHeight="1" x14ac:dyDescent="0.4">
      <c r="A39" s="201">
        <v>30</v>
      </c>
      <c r="B39" s="202" t="s">
        <v>256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2"/>
    </row>
    <row r="40" spans="1:12" ht="29.25" customHeight="1" x14ac:dyDescent="0.4">
      <c r="A40" s="201"/>
      <c r="B40" s="203" t="s">
        <v>261</v>
      </c>
      <c r="C40" s="102">
        <f t="shared" ref="C40:K40" si="20">SUM(C27:C39)</f>
        <v>0</v>
      </c>
      <c r="D40" s="102">
        <f t="shared" si="20"/>
        <v>0</v>
      </c>
      <c r="E40" s="102">
        <f t="shared" si="20"/>
        <v>0</v>
      </c>
      <c r="F40" s="102">
        <f t="shared" si="20"/>
        <v>0</v>
      </c>
      <c r="G40" s="102">
        <f t="shared" si="20"/>
        <v>0</v>
      </c>
      <c r="H40" s="102">
        <f t="shared" si="20"/>
        <v>0</v>
      </c>
      <c r="I40" s="102">
        <f t="shared" si="20"/>
        <v>0</v>
      </c>
      <c r="J40" s="102">
        <f t="shared" si="20"/>
        <v>0</v>
      </c>
      <c r="K40" s="102">
        <f t="shared" si="20"/>
        <v>0</v>
      </c>
      <c r="L40" s="12"/>
    </row>
    <row r="41" spans="1:12" ht="29.25" customHeight="1" x14ac:dyDescent="0.4">
      <c r="A41" s="201"/>
      <c r="B41" s="201" t="s">
        <v>157</v>
      </c>
      <c r="C41" s="102">
        <f>C23+C25+C40</f>
        <v>12</v>
      </c>
      <c r="D41" s="102">
        <f t="shared" ref="D41:K41" si="21">D23+D25+D40</f>
        <v>5200</v>
      </c>
      <c r="E41" s="102">
        <f t="shared" si="21"/>
        <v>0</v>
      </c>
      <c r="F41" s="102">
        <f t="shared" si="21"/>
        <v>2</v>
      </c>
      <c r="G41" s="102">
        <f t="shared" si="21"/>
        <v>0</v>
      </c>
      <c r="H41" s="102">
        <f t="shared" si="21"/>
        <v>0</v>
      </c>
      <c r="I41" s="102">
        <f t="shared" si="21"/>
        <v>0</v>
      </c>
      <c r="J41" s="102">
        <f t="shared" si="21"/>
        <v>1</v>
      </c>
      <c r="K41" s="102">
        <f t="shared" si="21"/>
        <v>0</v>
      </c>
      <c r="L41" s="12"/>
    </row>
    <row r="42" spans="1:12" ht="29.25" hidden="1" customHeight="1" x14ac:dyDescent="0.4">
      <c r="A42" s="201"/>
      <c r="B42" s="202"/>
      <c r="C42" s="102"/>
      <c r="D42" s="102"/>
      <c r="E42" s="102"/>
      <c r="F42" s="102"/>
      <c r="G42" s="102"/>
      <c r="H42" s="102"/>
      <c r="I42" s="102"/>
      <c r="J42" s="102"/>
      <c r="K42" s="102"/>
      <c r="L42" s="12"/>
    </row>
    <row r="43" spans="1:12" ht="29.25" hidden="1" customHeight="1" x14ac:dyDescent="0.4">
      <c r="A43" s="201"/>
      <c r="B43" s="201"/>
      <c r="C43" s="102"/>
      <c r="D43" s="102"/>
      <c r="E43" s="102"/>
      <c r="F43" s="102"/>
      <c r="G43" s="102"/>
      <c r="H43" s="102"/>
      <c r="I43" s="102"/>
      <c r="J43" s="102"/>
      <c r="K43" s="102"/>
      <c r="L43" s="12"/>
    </row>
    <row r="44" spans="1:12" ht="29.25" hidden="1" customHeight="1" x14ac:dyDescent="0.4">
      <c r="A44" s="201"/>
      <c r="B44" s="201"/>
      <c r="C44" s="102"/>
      <c r="D44" s="102"/>
      <c r="E44" s="102"/>
      <c r="F44" s="102"/>
      <c r="G44" s="102"/>
      <c r="H44" s="102"/>
      <c r="I44" s="102"/>
      <c r="J44" s="102"/>
      <c r="K44" s="102"/>
      <c r="L44" s="12"/>
    </row>
    <row r="45" spans="1:12" ht="29.25" hidden="1" customHeight="1" x14ac:dyDescent="0.4">
      <c r="A45" s="52"/>
      <c r="B45" s="213"/>
      <c r="C45" s="102"/>
      <c r="D45" s="102"/>
      <c r="E45" s="207"/>
      <c r="F45" s="102"/>
      <c r="G45" s="102"/>
      <c r="H45" s="102"/>
      <c r="I45" s="102"/>
      <c r="J45" s="102"/>
      <c r="K45" s="102"/>
      <c r="L45" s="12"/>
    </row>
    <row r="46" spans="1:12" ht="29.25" hidden="1" customHeight="1" x14ac:dyDescent="0.4">
      <c r="A46" s="52"/>
      <c r="B46" s="213"/>
      <c r="C46" s="102"/>
      <c r="D46" s="102"/>
      <c r="E46" s="207"/>
      <c r="F46" s="102"/>
      <c r="G46" s="102"/>
      <c r="H46" s="102"/>
      <c r="I46" s="102"/>
      <c r="J46" s="102"/>
      <c r="K46" s="102"/>
      <c r="L46" s="12"/>
    </row>
    <row r="47" spans="1:12" ht="29.25" hidden="1" customHeight="1" x14ac:dyDescent="0.4">
      <c r="A47" s="73" t="s">
        <v>2</v>
      </c>
      <c r="B47" s="73" t="s">
        <v>44</v>
      </c>
      <c r="C47" s="104" t="s">
        <v>45</v>
      </c>
      <c r="D47" s="104"/>
      <c r="E47" s="997" t="s">
        <v>162</v>
      </c>
      <c r="F47" s="104" t="s">
        <v>46</v>
      </c>
      <c r="G47" s="104"/>
      <c r="H47" s="104" t="s">
        <v>47</v>
      </c>
      <c r="I47" s="104"/>
      <c r="J47" s="73" t="s">
        <v>49</v>
      </c>
      <c r="K47" s="73" t="s">
        <v>50</v>
      </c>
      <c r="L47" s="12"/>
    </row>
    <row r="48" spans="1:12" ht="105" hidden="1" customHeight="1" x14ac:dyDescent="0.4">
      <c r="A48" s="52"/>
      <c r="B48" s="52"/>
      <c r="C48" s="102" t="s">
        <v>11</v>
      </c>
      <c r="D48" s="102" t="s">
        <v>8</v>
      </c>
      <c r="E48" s="998"/>
      <c r="F48" s="102" t="s">
        <v>11</v>
      </c>
      <c r="G48" s="102" t="s">
        <v>12</v>
      </c>
      <c r="H48" s="102" t="s">
        <v>11</v>
      </c>
      <c r="I48" s="102" t="s">
        <v>12</v>
      </c>
      <c r="J48" s="102"/>
      <c r="K48" s="102"/>
      <c r="L48" s="12"/>
    </row>
    <row r="49" spans="1:256" ht="30.75" hidden="1" customHeight="1" x14ac:dyDescent="0.4">
      <c r="A49" s="200">
        <v>1</v>
      </c>
      <c r="B49" s="782" t="s">
        <v>372</v>
      </c>
      <c r="C49" s="765">
        <v>1</v>
      </c>
      <c r="D49" s="765">
        <v>500</v>
      </c>
      <c r="E49" s="79"/>
      <c r="F49" s="79"/>
      <c r="G49" s="79"/>
      <c r="H49" s="79"/>
      <c r="I49" s="79"/>
      <c r="J49" s="79"/>
      <c r="K49" s="79"/>
      <c r="L49" s="12"/>
    </row>
    <row r="50" spans="1:256" ht="30.75" hidden="1" customHeight="1" x14ac:dyDescent="0.4">
      <c r="A50" s="129">
        <v>2</v>
      </c>
      <c r="B50" s="782" t="s">
        <v>373</v>
      </c>
      <c r="C50" s="765">
        <v>1</v>
      </c>
      <c r="D50" s="765">
        <v>500</v>
      </c>
      <c r="E50" s="79"/>
      <c r="F50" s="79"/>
      <c r="G50" s="79"/>
      <c r="H50" s="79"/>
      <c r="I50" s="79"/>
      <c r="J50" s="79"/>
      <c r="K50" s="79"/>
      <c r="L50" s="12"/>
    </row>
    <row r="51" spans="1:256" ht="30.75" hidden="1" customHeight="1" x14ac:dyDescent="0.4">
      <c r="A51" s="129">
        <v>3</v>
      </c>
      <c r="B51" s="782" t="s">
        <v>374</v>
      </c>
      <c r="C51" s="765">
        <v>0</v>
      </c>
      <c r="D51" s="765">
        <v>0</v>
      </c>
      <c r="E51" s="79"/>
      <c r="F51" s="79"/>
      <c r="G51" s="79"/>
      <c r="H51" s="79"/>
      <c r="I51" s="79"/>
      <c r="J51" s="79"/>
      <c r="K51" s="79"/>
      <c r="L51" s="12"/>
    </row>
    <row r="52" spans="1:256" ht="30.75" hidden="1" customHeight="1" x14ac:dyDescent="0.4">
      <c r="A52" s="200">
        <v>4</v>
      </c>
      <c r="B52" s="782" t="s">
        <v>375</v>
      </c>
      <c r="C52" s="765">
        <v>0</v>
      </c>
      <c r="D52" s="765">
        <v>0</v>
      </c>
      <c r="E52" s="79"/>
      <c r="F52" s="79"/>
      <c r="G52" s="79"/>
      <c r="H52" s="79"/>
      <c r="I52" s="79"/>
      <c r="J52" s="79"/>
      <c r="K52" s="79"/>
      <c r="L52" s="12"/>
    </row>
    <row r="53" spans="1:256" ht="30.75" hidden="1" customHeight="1" x14ac:dyDescent="0.4">
      <c r="A53" s="129">
        <v>5</v>
      </c>
      <c r="B53" s="782" t="s">
        <v>376</v>
      </c>
      <c r="C53" s="765">
        <v>0</v>
      </c>
      <c r="D53" s="765">
        <v>0</v>
      </c>
      <c r="E53" s="79"/>
      <c r="F53" s="79"/>
      <c r="G53" s="79"/>
      <c r="H53" s="79"/>
      <c r="I53" s="79"/>
      <c r="J53" s="79"/>
      <c r="K53" s="79"/>
      <c r="L53" s="12"/>
    </row>
    <row r="54" spans="1:256" ht="30.75" hidden="1" customHeight="1" x14ac:dyDescent="0.4">
      <c r="A54" s="129">
        <v>6</v>
      </c>
      <c r="B54" s="782" t="s">
        <v>377</v>
      </c>
      <c r="C54" s="765">
        <v>0</v>
      </c>
      <c r="D54" s="765">
        <v>0</v>
      </c>
      <c r="E54" s="79"/>
      <c r="F54" s="79"/>
      <c r="G54" s="79"/>
      <c r="H54" s="79"/>
      <c r="I54" s="79"/>
      <c r="J54" s="79"/>
      <c r="K54" s="79"/>
      <c r="L54" s="12"/>
    </row>
    <row r="55" spans="1:256" ht="30.75" hidden="1" customHeight="1" x14ac:dyDescent="0.4">
      <c r="A55" s="200">
        <v>7</v>
      </c>
      <c r="B55" s="782" t="s">
        <v>378</v>
      </c>
      <c r="C55" s="765">
        <v>0</v>
      </c>
      <c r="D55" s="765">
        <v>0</v>
      </c>
      <c r="E55" s="79"/>
      <c r="F55" s="79"/>
      <c r="G55" s="79"/>
      <c r="H55" s="79"/>
      <c r="I55" s="79"/>
      <c r="J55" s="79"/>
      <c r="K55" s="79"/>
      <c r="L55" s="12"/>
    </row>
    <row r="56" spans="1:256" ht="30.75" hidden="1" customHeight="1" x14ac:dyDescent="0.4">
      <c r="A56" s="200">
        <v>8</v>
      </c>
      <c r="B56" s="782" t="s">
        <v>379</v>
      </c>
      <c r="C56" s="765">
        <v>0</v>
      </c>
      <c r="D56" s="765">
        <v>0</v>
      </c>
      <c r="E56" s="79"/>
      <c r="F56" s="79"/>
      <c r="G56" s="79"/>
      <c r="H56" s="79"/>
      <c r="I56" s="79"/>
      <c r="J56" s="79"/>
      <c r="K56" s="79"/>
      <c r="L56" s="12"/>
    </row>
    <row r="57" spans="1:256" ht="30.75" hidden="1" customHeight="1" x14ac:dyDescent="0.4">
      <c r="A57" s="129">
        <v>9</v>
      </c>
      <c r="B57" s="782" t="s">
        <v>380</v>
      </c>
      <c r="C57" s="765">
        <v>0</v>
      </c>
      <c r="D57" s="765">
        <v>0</v>
      </c>
      <c r="E57" s="79"/>
      <c r="F57" s="79"/>
      <c r="G57" s="79"/>
      <c r="H57" s="79"/>
      <c r="I57" s="79"/>
      <c r="J57" s="79"/>
      <c r="K57" s="79"/>
      <c r="L57" s="12"/>
    </row>
    <row r="58" spans="1:256" ht="30.75" hidden="1" customHeight="1" x14ac:dyDescent="0.4">
      <c r="A58" s="200">
        <v>10</v>
      </c>
      <c r="B58" s="782" t="s">
        <v>381</v>
      </c>
      <c r="C58" s="765">
        <v>1</v>
      </c>
      <c r="D58" s="765">
        <v>500</v>
      </c>
      <c r="E58" s="52"/>
      <c r="F58" s="195"/>
      <c r="G58" s="195"/>
      <c r="H58" s="195"/>
      <c r="I58" s="79"/>
      <c r="J58" s="195"/>
      <c r="K58" s="195"/>
      <c r="L58" s="12"/>
    </row>
    <row r="59" spans="1:256" ht="30.75" hidden="1" customHeight="1" x14ac:dyDescent="0.4">
      <c r="A59" s="249" t="s">
        <v>200</v>
      </c>
      <c r="B59" s="250"/>
      <c r="C59" s="765">
        <f>SUM(C49:C58)</f>
        <v>3</v>
      </c>
      <c r="D59" s="765">
        <f t="shared" ref="D59:K59" si="22">SUM(D49:D58)</f>
        <v>1500</v>
      </c>
      <c r="E59" s="146">
        <f t="shared" si="22"/>
        <v>0</v>
      </c>
      <c r="F59" s="146">
        <f t="shared" si="22"/>
        <v>0</v>
      </c>
      <c r="G59" s="146">
        <f t="shared" si="22"/>
        <v>0</v>
      </c>
      <c r="H59" s="146">
        <f t="shared" si="22"/>
        <v>0</v>
      </c>
      <c r="I59" s="146">
        <f t="shared" si="22"/>
        <v>0</v>
      </c>
      <c r="J59" s="146">
        <f t="shared" si="22"/>
        <v>0</v>
      </c>
      <c r="K59" s="146">
        <f t="shared" si="22"/>
        <v>0</v>
      </c>
      <c r="L59" s="12"/>
    </row>
    <row r="60" spans="1:256" ht="30.75" hidden="1" customHeight="1" x14ac:dyDescent="0.4">
      <c r="A60" s="131">
        <v>11</v>
      </c>
      <c r="B60" s="142" t="s">
        <v>143</v>
      </c>
      <c r="C60" s="765">
        <v>0</v>
      </c>
      <c r="D60" s="765">
        <v>0</v>
      </c>
      <c r="E60" s="79"/>
      <c r="F60" s="79"/>
      <c r="G60" s="79"/>
      <c r="H60" s="79"/>
      <c r="I60" s="79"/>
      <c r="J60" s="195"/>
      <c r="K60" s="79"/>
      <c r="L60" s="2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30.75" hidden="1" customHeight="1" x14ac:dyDescent="0.4">
      <c r="A61" s="131">
        <v>12</v>
      </c>
      <c r="B61" s="142" t="s">
        <v>144</v>
      </c>
      <c r="C61" s="765">
        <v>0</v>
      </c>
      <c r="D61" s="765">
        <v>0</v>
      </c>
      <c r="E61" s="79"/>
      <c r="F61" s="79"/>
      <c r="G61" s="79"/>
      <c r="H61" s="79"/>
      <c r="I61" s="79"/>
      <c r="J61" s="195"/>
      <c r="K61" s="79"/>
      <c r="L61" s="18"/>
    </row>
    <row r="62" spans="1:256" ht="30.75" hidden="1" customHeight="1" x14ac:dyDescent="0.4">
      <c r="A62" s="228">
        <v>13</v>
      </c>
      <c r="B62" s="142" t="s">
        <v>196</v>
      </c>
      <c r="C62" s="765">
        <v>1</v>
      </c>
      <c r="D62" s="765">
        <v>100</v>
      </c>
      <c r="E62" s="79"/>
      <c r="F62" s="79"/>
      <c r="G62" s="79"/>
      <c r="H62" s="79"/>
      <c r="I62" s="79"/>
      <c r="J62" s="79"/>
      <c r="K62" s="79"/>
      <c r="L62" s="12"/>
    </row>
    <row r="63" spans="1:256" ht="30.75" hidden="1" customHeight="1" x14ac:dyDescent="0.4">
      <c r="A63" s="131">
        <v>14</v>
      </c>
      <c r="B63" s="141" t="s">
        <v>142</v>
      </c>
      <c r="C63" s="765">
        <v>1</v>
      </c>
      <c r="D63" s="765">
        <v>100</v>
      </c>
      <c r="E63" s="79"/>
      <c r="F63" s="79"/>
      <c r="G63" s="79"/>
      <c r="H63" s="79"/>
      <c r="I63" s="79"/>
      <c r="J63" s="79"/>
      <c r="K63" s="147"/>
      <c r="L63" s="12"/>
    </row>
    <row r="64" spans="1:256" ht="30.75" hidden="1" customHeight="1" x14ac:dyDescent="0.4">
      <c r="A64" s="131">
        <v>15</v>
      </c>
      <c r="B64" s="141" t="s">
        <v>227</v>
      </c>
      <c r="C64" s="765">
        <v>0</v>
      </c>
      <c r="D64" s="765">
        <v>0</v>
      </c>
      <c r="E64" s="79"/>
      <c r="F64" s="79"/>
      <c r="G64" s="79"/>
      <c r="H64" s="79"/>
      <c r="I64" s="79"/>
      <c r="J64" s="79"/>
      <c r="K64" s="147"/>
      <c r="L64" s="12"/>
    </row>
    <row r="65" spans="1:256" ht="30.75" hidden="1" customHeight="1" x14ac:dyDescent="0.4">
      <c r="A65" s="228">
        <v>16</v>
      </c>
      <c r="B65" s="142" t="s">
        <v>213</v>
      </c>
      <c r="C65" s="765">
        <v>1</v>
      </c>
      <c r="D65" s="765">
        <v>500</v>
      </c>
      <c r="E65" s="79"/>
      <c r="F65" s="79"/>
      <c r="G65" s="79"/>
      <c r="H65" s="79"/>
      <c r="I65" s="79"/>
      <c r="J65" s="79"/>
      <c r="K65" s="147"/>
      <c r="L65" s="12"/>
    </row>
    <row r="66" spans="1:256" ht="30.75" hidden="1" customHeight="1" x14ac:dyDescent="0.4">
      <c r="A66" s="131">
        <v>17</v>
      </c>
      <c r="B66" s="142" t="s">
        <v>304</v>
      </c>
      <c r="C66" s="765">
        <v>0</v>
      </c>
      <c r="D66" s="765">
        <v>0</v>
      </c>
      <c r="E66" s="79"/>
      <c r="F66" s="79"/>
      <c r="G66" s="79"/>
      <c r="H66" s="79"/>
      <c r="I66" s="79"/>
      <c r="J66" s="79"/>
      <c r="K66" s="763"/>
      <c r="L66" s="12"/>
    </row>
    <row r="67" spans="1:256" ht="30.75" hidden="1" customHeight="1" x14ac:dyDescent="0.4">
      <c r="A67" s="131">
        <v>18</v>
      </c>
      <c r="B67" s="141" t="s">
        <v>229</v>
      </c>
      <c r="C67" s="765">
        <v>0</v>
      </c>
      <c r="D67" s="765">
        <v>0</v>
      </c>
      <c r="E67" s="79"/>
      <c r="F67" s="79"/>
      <c r="G67" s="79"/>
      <c r="H67" s="79"/>
      <c r="I67" s="79"/>
      <c r="J67" s="79"/>
      <c r="K67" s="147"/>
      <c r="L67" s="12"/>
    </row>
    <row r="68" spans="1:256" ht="30.75" hidden="1" customHeight="1" x14ac:dyDescent="0.4">
      <c r="A68" s="228">
        <v>19</v>
      </c>
      <c r="B68" s="246" t="s">
        <v>228</v>
      </c>
      <c r="C68" s="765">
        <v>0</v>
      </c>
      <c r="D68" s="765">
        <v>0</v>
      </c>
      <c r="E68" s="79"/>
      <c r="F68" s="79"/>
      <c r="G68" s="79"/>
      <c r="H68" s="79"/>
      <c r="I68" s="79"/>
      <c r="J68" s="79"/>
      <c r="K68" s="79"/>
      <c r="L68" s="12"/>
    </row>
    <row r="69" spans="1:256" ht="30.75" hidden="1" customHeight="1" x14ac:dyDescent="0.4">
      <c r="A69" s="131">
        <v>20</v>
      </c>
      <c r="B69" s="141" t="s">
        <v>97</v>
      </c>
      <c r="C69" s="765">
        <v>1</v>
      </c>
      <c r="D69" s="765">
        <v>500</v>
      </c>
      <c r="E69" s="79"/>
      <c r="F69" s="79"/>
      <c r="G69" s="79"/>
      <c r="H69" s="79"/>
      <c r="I69" s="79"/>
      <c r="J69" s="79"/>
      <c r="K69" s="79"/>
      <c r="L69" s="12"/>
    </row>
    <row r="70" spans="1:256" ht="30.75" hidden="1" customHeight="1" x14ac:dyDescent="0.4">
      <c r="A70" s="131">
        <v>21</v>
      </c>
      <c r="B70" s="142" t="s">
        <v>179</v>
      </c>
      <c r="C70" s="765">
        <v>0</v>
      </c>
      <c r="D70" s="765">
        <v>0</v>
      </c>
      <c r="E70" s="79"/>
      <c r="F70" s="79"/>
      <c r="G70" s="79"/>
      <c r="H70" s="79"/>
      <c r="I70" s="79"/>
      <c r="J70" s="79"/>
      <c r="K70" s="79"/>
      <c r="L70" s="12"/>
    </row>
    <row r="71" spans="1:256" ht="30.75" hidden="1" customHeight="1" x14ac:dyDescent="0.4">
      <c r="A71" s="228">
        <v>22</v>
      </c>
      <c r="B71" s="142" t="s">
        <v>145</v>
      </c>
      <c r="C71" s="765">
        <v>1</v>
      </c>
      <c r="D71" s="765">
        <v>500</v>
      </c>
      <c r="E71" s="79"/>
      <c r="F71" s="79"/>
      <c r="G71" s="79"/>
      <c r="H71" s="79"/>
      <c r="I71" s="79"/>
      <c r="J71" s="79"/>
      <c r="K71" s="79"/>
      <c r="L71" s="12"/>
    </row>
    <row r="72" spans="1:256" ht="30.75" hidden="1" customHeight="1" x14ac:dyDescent="0.4">
      <c r="A72" s="131">
        <v>23</v>
      </c>
      <c r="B72" s="141" t="s">
        <v>173</v>
      </c>
      <c r="C72" s="765">
        <v>0</v>
      </c>
      <c r="D72" s="765">
        <v>0</v>
      </c>
      <c r="E72" s="79"/>
      <c r="F72" s="79"/>
      <c r="G72" s="79"/>
      <c r="H72" s="79"/>
      <c r="I72" s="79"/>
      <c r="J72" s="79"/>
      <c r="K72" s="79"/>
      <c r="L72" s="12"/>
    </row>
    <row r="73" spans="1:256" ht="30.75" hidden="1" customHeight="1" x14ac:dyDescent="0.4">
      <c r="A73" s="131">
        <v>24</v>
      </c>
      <c r="B73" s="142" t="s">
        <v>146</v>
      </c>
      <c r="C73" s="765">
        <v>1</v>
      </c>
      <c r="D73" s="765">
        <v>500</v>
      </c>
      <c r="E73" s="79"/>
      <c r="F73" s="79"/>
      <c r="G73" s="79"/>
      <c r="H73" s="79"/>
      <c r="I73" s="79"/>
      <c r="J73" s="79"/>
      <c r="K73" s="79"/>
      <c r="L73" s="12"/>
    </row>
    <row r="74" spans="1:256" ht="30.75" hidden="1" customHeight="1" x14ac:dyDescent="0.4">
      <c r="A74" s="131">
        <v>27</v>
      </c>
      <c r="B74" s="142" t="s">
        <v>148</v>
      </c>
      <c r="C74" s="765">
        <v>0</v>
      </c>
      <c r="D74" s="765">
        <v>0</v>
      </c>
      <c r="E74" s="79"/>
      <c r="F74" s="79"/>
      <c r="G74" s="79"/>
      <c r="H74" s="79"/>
      <c r="I74" s="79"/>
      <c r="J74" s="79"/>
      <c r="K74" s="79"/>
      <c r="L74" s="1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30.75" hidden="1" customHeight="1" x14ac:dyDescent="0.4">
      <c r="A75" s="228">
        <v>28</v>
      </c>
      <c r="B75" s="142" t="s">
        <v>149</v>
      </c>
      <c r="C75" s="765">
        <v>1</v>
      </c>
      <c r="D75" s="765">
        <v>500</v>
      </c>
      <c r="E75" s="79"/>
      <c r="F75" s="79"/>
      <c r="G75" s="79"/>
      <c r="H75" s="79"/>
      <c r="I75" s="79"/>
      <c r="J75" s="79"/>
      <c r="K75" s="79"/>
      <c r="L75" s="1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30.75" hidden="1" customHeight="1" x14ac:dyDescent="0.4">
      <c r="A76" s="131">
        <v>29</v>
      </c>
      <c r="B76" s="142" t="s">
        <v>150</v>
      </c>
      <c r="C76" s="765">
        <v>0</v>
      </c>
      <c r="D76" s="765">
        <v>0</v>
      </c>
      <c r="E76" s="79"/>
      <c r="F76" s="79"/>
      <c r="G76" s="79"/>
      <c r="H76" s="79"/>
      <c r="I76" s="79"/>
      <c r="J76" s="79"/>
      <c r="K76" s="79"/>
      <c r="L76" s="12"/>
    </row>
    <row r="77" spans="1:256" ht="30.75" hidden="1" customHeight="1" x14ac:dyDescent="0.4">
      <c r="A77" s="131">
        <v>30</v>
      </c>
      <c r="B77" s="141" t="s">
        <v>174</v>
      </c>
      <c r="C77" s="765">
        <v>0</v>
      </c>
      <c r="D77" s="765">
        <v>0</v>
      </c>
      <c r="E77" s="79"/>
      <c r="F77" s="79"/>
      <c r="G77" s="79"/>
      <c r="H77" s="79"/>
      <c r="I77" s="79"/>
      <c r="J77" s="79"/>
      <c r="K77" s="79"/>
    </row>
    <row r="78" spans="1:256" ht="30.75" hidden="1" customHeight="1" x14ac:dyDescent="0.4">
      <c r="A78" s="228">
        <v>31</v>
      </c>
      <c r="B78" s="141" t="s">
        <v>329</v>
      </c>
      <c r="C78" s="765">
        <v>0</v>
      </c>
      <c r="D78" s="765">
        <v>0</v>
      </c>
      <c r="E78" s="79"/>
      <c r="F78" s="79"/>
      <c r="G78" s="79"/>
      <c r="H78" s="79"/>
      <c r="I78" s="79"/>
      <c r="J78" s="79"/>
      <c r="K78" s="79"/>
    </row>
    <row r="79" spans="1:256" ht="30.75" hidden="1" customHeight="1" x14ac:dyDescent="0.4">
      <c r="A79" s="131">
        <v>32</v>
      </c>
      <c r="B79" s="142" t="s">
        <v>151</v>
      </c>
      <c r="C79" s="765">
        <v>1</v>
      </c>
      <c r="D79" s="765">
        <v>500</v>
      </c>
      <c r="E79" s="79"/>
      <c r="F79" s="79"/>
      <c r="G79" s="79"/>
      <c r="H79" s="79"/>
      <c r="I79" s="79"/>
      <c r="J79" s="79"/>
      <c r="K79" s="79"/>
    </row>
    <row r="80" spans="1:256" ht="30.75" hidden="1" customHeight="1" x14ac:dyDescent="0.4">
      <c r="A80" s="131">
        <v>33</v>
      </c>
      <c r="B80" s="142" t="s">
        <v>226</v>
      </c>
      <c r="C80" s="765">
        <v>0</v>
      </c>
      <c r="D80" s="765">
        <v>0</v>
      </c>
      <c r="E80" s="79"/>
      <c r="F80" s="79"/>
      <c r="G80" s="79"/>
      <c r="H80" s="79"/>
      <c r="I80" s="79"/>
      <c r="J80" s="79"/>
      <c r="K80" s="79"/>
    </row>
    <row r="81" spans="1:11" ht="30.75" hidden="1" customHeight="1" x14ac:dyDescent="0.4">
      <c r="A81" s="228">
        <v>34</v>
      </c>
      <c r="B81" s="142" t="s">
        <v>275</v>
      </c>
      <c r="C81" s="765">
        <v>0</v>
      </c>
      <c r="D81" s="765">
        <v>0</v>
      </c>
      <c r="E81" s="123"/>
      <c r="F81" s="123"/>
      <c r="G81" s="123"/>
      <c r="H81" s="123"/>
      <c r="I81" s="123"/>
      <c r="J81" s="123"/>
      <c r="K81" s="123"/>
    </row>
    <row r="82" spans="1:11" ht="30.75" hidden="1" customHeight="1" x14ac:dyDescent="0.4">
      <c r="A82" s="131">
        <v>35</v>
      </c>
      <c r="B82" s="142" t="s">
        <v>193</v>
      </c>
      <c r="C82" s="765">
        <v>0</v>
      </c>
      <c r="D82" s="765">
        <v>0</v>
      </c>
      <c r="E82" s="146"/>
      <c r="F82" s="146"/>
      <c r="G82" s="146"/>
      <c r="H82" s="146"/>
      <c r="I82" s="146"/>
      <c r="J82" s="146"/>
      <c r="K82" s="146"/>
    </row>
    <row r="83" spans="1:11" ht="30.75" hidden="1" customHeight="1" x14ac:dyDescent="0.4">
      <c r="A83" s="131"/>
      <c r="B83" s="764" t="s">
        <v>158</v>
      </c>
      <c r="C83" s="765">
        <f>SUM(C59:C82)</f>
        <v>11</v>
      </c>
      <c r="D83" s="765">
        <f>SUM(D59:D82)</f>
        <v>4700</v>
      </c>
      <c r="E83" s="22"/>
      <c r="F83" s="134"/>
      <c r="G83" s="134"/>
      <c r="H83" s="134"/>
      <c r="I83" s="134"/>
      <c r="J83" s="22"/>
      <c r="K83" s="134"/>
    </row>
    <row r="84" spans="1:11" ht="30.75" hidden="1" customHeight="1" x14ac:dyDescent="0.4">
      <c r="A84" s="131">
        <v>36</v>
      </c>
      <c r="B84" s="141" t="s">
        <v>152</v>
      </c>
      <c r="C84" s="765">
        <f>C106</f>
        <v>1</v>
      </c>
      <c r="D84" s="765">
        <f>D106</f>
        <v>500</v>
      </c>
      <c r="E84" s="134"/>
      <c r="F84" s="134"/>
      <c r="G84" s="134"/>
      <c r="H84" s="134"/>
      <c r="I84" s="134"/>
      <c r="J84" s="134"/>
      <c r="K84" s="134"/>
    </row>
    <row r="85" spans="1:11" ht="30.75" hidden="1" customHeight="1" x14ac:dyDescent="0.4">
      <c r="A85" s="228">
        <v>37</v>
      </c>
      <c r="B85" s="141" t="s">
        <v>153</v>
      </c>
      <c r="C85" s="765">
        <v>0</v>
      </c>
      <c r="D85" s="765">
        <v>0</v>
      </c>
      <c r="E85" s="134"/>
      <c r="F85" s="134"/>
      <c r="G85" s="134"/>
      <c r="H85" s="134"/>
      <c r="I85" s="134"/>
      <c r="J85" s="134"/>
      <c r="K85" s="134"/>
    </row>
    <row r="86" spans="1:11" ht="30.75" hidden="1" customHeight="1" x14ac:dyDescent="0.4">
      <c r="A86" s="131">
        <v>38</v>
      </c>
      <c r="B86" s="133" t="s">
        <v>264</v>
      </c>
      <c r="C86" s="765">
        <v>0</v>
      </c>
      <c r="D86" s="765">
        <v>0</v>
      </c>
      <c r="E86" s="134"/>
      <c r="F86" s="134"/>
      <c r="G86" s="134"/>
      <c r="H86" s="134"/>
      <c r="I86" s="134"/>
      <c r="J86" s="134"/>
      <c r="K86" s="134"/>
    </row>
    <row r="87" spans="1:11" ht="30.75" hidden="1" customHeight="1" x14ac:dyDescent="0.4">
      <c r="A87" s="228">
        <v>39</v>
      </c>
      <c r="B87" s="242" t="s">
        <v>254</v>
      </c>
      <c r="C87" s="765">
        <v>0</v>
      </c>
      <c r="D87" s="765">
        <v>0</v>
      </c>
      <c r="E87" s="134"/>
      <c r="F87" s="134"/>
      <c r="G87" s="134"/>
      <c r="H87" s="134"/>
      <c r="I87" s="134"/>
      <c r="J87" s="134"/>
      <c r="K87" s="134"/>
    </row>
    <row r="88" spans="1:11" ht="30.75" hidden="1" customHeight="1" x14ac:dyDescent="0.4">
      <c r="A88" s="131">
        <v>40</v>
      </c>
      <c r="B88" s="141" t="s">
        <v>154</v>
      </c>
      <c r="C88" s="765">
        <v>0</v>
      </c>
      <c r="D88" s="765">
        <v>0</v>
      </c>
      <c r="E88" s="79"/>
      <c r="F88" s="79"/>
      <c r="G88" s="79"/>
      <c r="H88" s="79"/>
      <c r="I88" s="79"/>
      <c r="J88" s="79"/>
      <c r="K88" s="79"/>
    </row>
    <row r="89" spans="1:11" ht="30.75" hidden="1" customHeight="1" x14ac:dyDescent="0.4">
      <c r="A89" s="228">
        <v>41</v>
      </c>
      <c r="B89" s="133" t="s">
        <v>194</v>
      </c>
      <c r="C89" s="765">
        <v>0</v>
      </c>
      <c r="D89" s="765">
        <v>0</v>
      </c>
      <c r="E89" s="79"/>
      <c r="F89" s="79"/>
      <c r="G89" s="79"/>
      <c r="H89" s="79"/>
      <c r="I89" s="79"/>
      <c r="J89" s="79"/>
      <c r="K89" s="79"/>
    </row>
    <row r="90" spans="1:11" ht="30.75" hidden="1" customHeight="1" x14ac:dyDescent="0.4">
      <c r="A90" s="131">
        <v>42</v>
      </c>
      <c r="B90" s="141" t="s">
        <v>161</v>
      </c>
      <c r="C90" s="765">
        <v>0</v>
      </c>
      <c r="D90" s="765">
        <v>0</v>
      </c>
      <c r="E90" s="79"/>
      <c r="F90" s="79"/>
      <c r="G90" s="79"/>
      <c r="H90" s="79"/>
      <c r="I90" s="79"/>
      <c r="J90" s="79"/>
      <c r="K90" s="79"/>
    </row>
    <row r="91" spans="1:11" ht="30.75" hidden="1" customHeight="1" x14ac:dyDescent="0.4">
      <c r="A91" s="228">
        <v>43</v>
      </c>
      <c r="B91" s="141" t="s">
        <v>160</v>
      </c>
      <c r="C91" s="765">
        <v>0</v>
      </c>
      <c r="D91" s="765">
        <v>0</v>
      </c>
      <c r="E91" s="79"/>
      <c r="F91" s="79"/>
      <c r="G91" s="79"/>
      <c r="H91" s="79"/>
      <c r="I91" s="79"/>
      <c r="J91" s="79"/>
      <c r="K91" s="79"/>
    </row>
    <row r="92" spans="1:11" ht="30.75" hidden="1" customHeight="1" x14ac:dyDescent="0.4">
      <c r="A92" s="131">
        <v>44</v>
      </c>
      <c r="B92" s="142" t="s">
        <v>214</v>
      </c>
      <c r="C92" s="765">
        <v>0</v>
      </c>
      <c r="D92" s="765">
        <v>0</v>
      </c>
      <c r="E92" s="79"/>
      <c r="F92" s="79"/>
      <c r="G92" s="79"/>
      <c r="H92" s="79"/>
      <c r="I92" s="79"/>
      <c r="J92" s="79"/>
      <c r="K92" s="79"/>
    </row>
    <row r="93" spans="1:11" ht="24.6" hidden="1" x14ac:dyDescent="0.4">
      <c r="A93" s="228">
        <v>45</v>
      </c>
      <c r="B93" s="141" t="s">
        <v>156</v>
      </c>
      <c r="C93" s="765">
        <v>0</v>
      </c>
      <c r="D93" s="765">
        <v>0</v>
      </c>
      <c r="E93" s="103"/>
      <c r="F93" s="103"/>
      <c r="G93" s="103"/>
      <c r="H93" s="103"/>
      <c r="I93" s="103"/>
      <c r="J93" s="103"/>
      <c r="K93" s="103"/>
    </row>
    <row r="94" spans="1:11" ht="24.6" hidden="1" x14ac:dyDescent="0.4">
      <c r="A94" s="131">
        <v>46</v>
      </c>
      <c r="B94" s="141" t="s">
        <v>177</v>
      </c>
      <c r="C94" s="765">
        <v>0</v>
      </c>
      <c r="D94" s="765">
        <v>0</v>
      </c>
      <c r="E94" s="103"/>
      <c r="F94" s="103"/>
      <c r="G94" s="103"/>
      <c r="H94" s="103"/>
      <c r="I94" s="103"/>
      <c r="J94" s="103"/>
      <c r="K94" s="103"/>
    </row>
    <row r="95" spans="1:11" s="138" customFormat="1" ht="24.6" hidden="1" x14ac:dyDescent="0.4">
      <c r="A95" s="228">
        <v>47</v>
      </c>
      <c r="B95" s="141" t="s">
        <v>352</v>
      </c>
      <c r="C95" s="765">
        <v>0</v>
      </c>
      <c r="D95" s="765">
        <v>0</v>
      </c>
      <c r="E95" s="137"/>
      <c r="F95" s="137"/>
      <c r="G95" s="137"/>
      <c r="H95" s="137"/>
      <c r="I95" s="137"/>
      <c r="J95" s="137"/>
      <c r="K95" s="137"/>
    </row>
    <row r="96" spans="1:11" s="138" customFormat="1" ht="24.6" hidden="1" x14ac:dyDescent="0.4">
      <c r="A96" s="131">
        <v>48</v>
      </c>
      <c r="B96" s="141" t="s">
        <v>311</v>
      </c>
      <c r="C96" s="765">
        <v>0</v>
      </c>
      <c r="D96" s="765">
        <v>0</v>
      </c>
      <c r="E96" s="137"/>
      <c r="F96" s="137"/>
      <c r="G96" s="137"/>
      <c r="H96" s="137"/>
      <c r="I96" s="137"/>
      <c r="J96" s="137"/>
      <c r="K96" s="137"/>
    </row>
    <row r="97" spans="1:12" ht="24.6" hidden="1" x14ac:dyDescent="0.4">
      <c r="A97" s="228">
        <v>49</v>
      </c>
      <c r="B97" s="141" t="s">
        <v>175</v>
      </c>
      <c r="C97" s="765">
        <v>0</v>
      </c>
      <c r="D97" s="765">
        <v>0</v>
      </c>
      <c r="E97" s="79"/>
      <c r="F97" s="79"/>
      <c r="G97" s="79"/>
      <c r="H97" s="79"/>
      <c r="I97" s="79"/>
      <c r="J97" s="79"/>
      <c r="K97" s="79"/>
    </row>
    <row r="98" spans="1:12" ht="24.6" hidden="1" x14ac:dyDescent="0.4">
      <c r="A98" s="228"/>
      <c r="B98" s="789" t="s">
        <v>391</v>
      </c>
      <c r="C98" s="765">
        <f>SUM(C85:C97)</f>
        <v>0</v>
      </c>
      <c r="D98" s="765">
        <f>SUM(D85:D97)</f>
        <v>0</v>
      </c>
      <c r="E98" s="79"/>
      <c r="F98" s="79"/>
      <c r="G98" s="79"/>
      <c r="H98" s="79"/>
      <c r="I98" s="79"/>
      <c r="J98" s="79"/>
      <c r="K98" s="79"/>
    </row>
    <row r="99" spans="1:12" ht="24.6" hidden="1" x14ac:dyDescent="0.4">
      <c r="A99" s="131"/>
      <c r="B99" s="788" t="s">
        <v>157</v>
      </c>
      <c r="C99" s="191">
        <f>C83+C84+C98</f>
        <v>12</v>
      </c>
      <c r="D99" s="191">
        <f>D83+D84+D98</f>
        <v>5200</v>
      </c>
      <c r="E99" s="136"/>
      <c r="F99" s="103"/>
      <c r="G99" s="103"/>
      <c r="H99" s="103"/>
      <c r="I99" s="103"/>
      <c r="J99" s="103"/>
      <c r="K99" s="103"/>
      <c r="L99" s="103"/>
    </row>
    <row r="100" spans="1:12" ht="24.6" hidden="1" x14ac:dyDescent="0.4">
      <c r="A100" s="252"/>
      <c r="B100" s="245"/>
      <c r="C100" s="766"/>
      <c r="D100" s="766"/>
      <c r="E100" s="136"/>
      <c r="F100" s="103"/>
      <c r="G100" s="103"/>
      <c r="H100" s="103"/>
      <c r="I100" s="103"/>
      <c r="J100" s="103"/>
      <c r="K100" s="103"/>
      <c r="L100" s="103"/>
    </row>
    <row r="101" spans="1:12" ht="24.6" hidden="1" x14ac:dyDescent="0.4">
      <c r="A101" s="243">
        <v>1</v>
      </c>
      <c r="B101" s="241" t="s">
        <v>201</v>
      </c>
      <c r="C101" s="191">
        <v>0</v>
      </c>
      <c r="D101" s="191">
        <v>0</v>
      </c>
      <c r="E101" s="137"/>
      <c r="F101" s="137"/>
      <c r="G101" s="137"/>
      <c r="H101" s="137"/>
      <c r="I101" s="137"/>
      <c r="J101" s="137"/>
      <c r="K101" s="137"/>
      <c r="L101" s="103"/>
    </row>
    <row r="102" spans="1:12" ht="24.6" hidden="1" x14ac:dyDescent="0.4">
      <c r="A102" s="244">
        <v>2</v>
      </c>
      <c r="B102" s="132" t="s">
        <v>277</v>
      </c>
      <c r="C102" s="191">
        <v>1</v>
      </c>
      <c r="D102" s="191">
        <v>500</v>
      </c>
      <c r="E102" s="137"/>
      <c r="F102" s="137"/>
      <c r="G102" s="137"/>
      <c r="H102" s="137"/>
      <c r="I102" s="137"/>
      <c r="J102" s="137"/>
      <c r="K102" s="137"/>
      <c r="L102" s="103"/>
    </row>
    <row r="103" spans="1:12" ht="24.6" hidden="1" x14ac:dyDescent="0.4">
      <c r="A103" s="233">
        <v>3</v>
      </c>
      <c r="B103" s="130" t="s">
        <v>278</v>
      </c>
      <c r="C103" s="191">
        <v>0</v>
      </c>
      <c r="D103" s="191">
        <v>0</v>
      </c>
      <c r="E103" s="137"/>
      <c r="F103" s="137"/>
      <c r="G103" s="137"/>
      <c r="H103" s="137"/>
      <c r="I103" s="137"/>
      <c r="J103" s="137"/>
      <c r="K103" s="137"/>
      <c r="L103" s="103"/>
    </row>
    <row r="104" spans="1:12" ht="24.6" hidden="1" x14ac:dyDescent="0.4">
      <c r="A104" s="233">
        <v>4</v>
      </c>
      <c r="B104" s="241" t="s">
        <v>201</v>
      </c>
      <c r="C104" s="191">
        <v>0</v>
      </c>
      <c r="D104" s="191">
        <v>0</v>
      </c>
      <c r="E104" s="137"/>
      <c r="F104" s="137"/>
      <c r="G104" s="137"/>
      <c r="H104" s="137"/>
      <c r="I104" s="137"/>
      <c r="J104" s="137"/>
      <c r="K104" s="137"/>
      <c r="L104" s="103"/>
    </row>
    <row r="105" spans="1:12" ht="24.6" hidden="1" x14ac:dyDescent="0.4">
      <c r="A105" s="233">
        <v>5</v>
      </c>
      <c r="B105" s="130" t="s">
        <v>279</v>
      </c>
      <c r="C105" s="191">
        <v>0</v>
      </c>
      <c r="D105" s="191">
        <v>0</v>
      </c>
      <c r="E105" s="137"/>
      <c r="F105" s="137"/>
      <c r="G105" s="137"/>
      <c r="H105" s="137"/>
      <c r="I105" s="137"/>
      <c r="J105" s="137"/>
      <c r="K105" s="137"/>
      <c r="L105" s="103"/>
    </row>
    <row r="106" spans="1:12" ht="24.6" hidden="1" x14ac:dyDescent="0.4">
      <c r="A106" s="231"/>
      <c r="B106" s="130" t="s">
        <v>152</v>
      </c>
      <c r="C106" s="191">
        <f>SUM(C101:C105)</f>
        <v>1</v>
      </c>
      <c r="D106" s="191">
        <f>SUM(D101:D105)</f>
        <v>500</v>
      </c>
      <c r="E106" s="137"/>
      <c r="F106" s="137"/>
      <c r="G106" s="137"/>
      <c r="H106" s="137"/>
      <c r="I106" s="137"/>
      <c r="J106" s="137"/>
      <c r="K106" s="137"/>
      <c r="L106" s="103"/>
    </row>
    <row r="107" spans="1:12" hidden="1" x14ac:dyDescent="0.25"/>
    <row r="108" spans="1:12" hidden="1" x14ac:dyDescent="0.25"/>
    <row r="109" spans="1:12" hidden="1" x14ac:dyDescent="0.25"/>
    <row r="110" spans="1:12" hidden="1" x14ac:dyDescent="0.25">
      <c r="B110" s="2" t="s">
        <v>392</v>
      </c>
    </row>
  </sheetData>
  <mergeCells count="6">
    <mergeCell ref="E47:E48"/>
    <mergeCell ref="E5:E6"/>
    <mergeCell ref="A1:K1"/>
    <mergeCell ref="A2:K2"/>
    <mergeCell ref="A3:K3"/>
    <mergeCell ref="A4:K4"/>
  </mergeCells>
  <phoneticPr fontId="0" type="noConversion"/>
  <printOptions horizontalCentered="1"/>
  <pageMargins left="1" right="0.25" top="0.75" bottom="0.75" header="0.3" footer="0.3"/>
  <pageSetup paperSize="9" orientation="portrait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20"/>
  <sheetViews>
    <sheetView view="pageBreakPreview" topLeftCell="A103" zoomScale="60" workbookViewId="0">
      <selection activeCell="B129" sqref="B129:B130"/>
    </sheetView>
  </sheetViews>
  <sheetFormatPr defaultColWidth="9.6328125" defaultRowHeight="17.399999999999999" x14ac:dyDescent="0.3"/>
  <cols>
    <col min="1" max="1" width="8.81640625" style="10" customWidth="1"/>
    <col min="2" max="2" width="50.36328125" style="2" customWidth="1"/>
    <col min="3" max="3" width="13.36328125" style="2" customWidth="1"/>
    <col min="4" max="4" width="13" style="2" customWidth="1"/>
    <col min="5" max="5" width="9" style="2" bestFit="1" customWidth="1"/>
    <col min="6" max="6" width="12.6328125" style="2" customWidth="1"/>
    <col min="7" max="7" width="13.6328125" style="2" bestFit="1" customWidth="1"/>
    <col min="8" max="8" width="0.1796875" style="2" hidden="1" customWidth="1"/>
    <col min="9" max="9" width="0.1796875" style="2" customWidth="1"/>
    <col min="10" max="10" width="12.36328125" style="156" bestFit="1" customWidth="1"/>
    <col min="11" max="12" width="9.6328125" style="2"/>
    <col min="13" max="13" width="10.6328125" style="2" bestFit="1" customWidth="1"/>
    <col min="14" max="14" width="12.54296875" style="2" bestFit="1" customWidth="1"/>
    <col min="15" max="15" width="10.6328125" style="2" bestFit="1" customWidth="1"/>
    <col min="16" max="16384" width="9.6328125" style="2"/>
  </cols>
  <sheetData>
    <row r="1" spans="1:254" ht="73.8" hidden="1" x14ac:dyDescent="0.4">
      <c r="A1" s="400" t="s">
        <v>55</v>
      </c>
      <c r="B1" s="400" t="s">
        <v>17</v>
      </c>
      <c r="C1" s="338" t="s">
        <v>284</v>
      </c>
      <c r="D1" s="339" t="s">
        <v>285</v>
      </c>
      <c r="E1" s="401" t="s">
        <v>286</v>
      </c>
      <c r="F1" s="402" t="s">
        <v>16</v>
      </c>
      <c r="G1" s="338" t="s">
        <v>287</v>
      </c>
      <c r="H1" s="403"/>
      <c r="I1" s="404"/>
      <c r="J1" s="405"/>
      <c r="K1" s="144"/>
      <c r="L1" s="144"/>
      <c r="M1" s="144"/>
      <c r="N1" s="1010" t="s">
        <v>306</v>
      </c>
      <c r="O1" s="1010"/>
      <c r="P1" s="1010"/>
    </row>
    <row r="2" spans="1:254" ht="22.8" hidden="1" x14ac:dyDescent="0.4">
      <c r="A2" s="306"/>
      <c r="B2" s="306"/>
      <c r="C2" s="314" t="s">
        <v>11</v>
      </c>
      <c r="D2" s="314" t="s">
        <v>11</v>
      </c>
      <c r="E2" s="314" t="s">
        <v>11</v>
      </c>
      <c r="F2" s="314"/>
      <c r="G2" s="314" t="s">
        <v>11</v>
      </c>
      <c r="H2" s="403"/>
      <c r="I2" s="404"/>
      <c r="J2" s="405"/>
      <c r="K2" s="144"/>
      <c r="L2" s="144"/>
      <c r="M2" s="144"/>
      <c r="N2" s="1009" t="s">
        <v>305</v>
      </c>
      <c r="O2" s="1009"/>
      <c r="P2" s="1009"/>
    </row>
    <row r="3" spans="1:254" ht="24.6" hidden="1" x14ac:dyDescent="0.4">
      <c r="A3" s="327">
        <v>1</v>
      </c>
      <c r="B3" s="328" t="s">
        <v>171</v>
      </c>
      <c r="C3" s="314">
        <f>C53</f>
        <v>6760</v>
      </c>
      <c r="D3" s="314">
        <f t="shared" ref="D3:G3" si="0">D53</f>
        <v>12601</v>
      </c>
      <c r="E3" s="314">
        <f t="shared" si="0"/>
        <v>211</v>
      </c>
      <c r="F3" s="314">
        <f t="shared" si="0"/>
        <v>19535</v>
      </c>
      <c r="G3" s="314">
        <f t="shared" si="0"/>
        <v>845</v>
      </c>
      <c r="H3" s="403"/>
      <c r="I3" s="404"/>
      <c r="J3" s="405"/>
      <c r="K3" s="144"/>
      <c r="L3" s="144"/>
      <c r="M3" s="144"/>
      <c r="N3" s="406" t="s">
        <v>297</v>
      </c>
      <c r="O3" s="406">
        <v>70</v>
      </c>
      <c r="P3" s="406">
        <v>2603</v>
      </c>
    </row>
    <row r="4" spans="1:254" ht="18.75" hidden="1" customHeight="1" x14ac:dyDescent="0.4">
      <c r="A4" s="327">
        <v>2</v>
      </c>
      <c r="B4" s="328" t="s">
        <v>231</v>
      </c>
      <c r="C4" s="314">
        <f t="shared" ref="C4:G4" si="1">C54</f>
        <v>201</v>
      </c>
      <c r="D4" s="314">
        <f t="shared" si="1"/>
        <v>672</v>
      </c>
      <c r="E4" s="314">
        <f t="shared" si="1"/>
        <v>73</v>
      </c>
      <c r="F4" s="314">
        <f t="shared" si="1"/>
        <v>946</v>
      </c>
      <c r="G4" s="314">
        <f t="shared" si="1"/>
        <v>56</v>
      </c>
      <c r="H4" s="403"/>
      <c r="I4" s="404"/>
      <c r="J4" s="405"/>
      <c r="K4" s="144"/>
      <c r="L4" s="144"/>
      <c r="M4" s="144"/>
      <c r="N4" s="406" t="s">
        <v>298</v>
      </c>
      <c r="O4" s="406">
        <v>24</v>
      </c>
      <c r="P4" s="406">
        <v>3780</v>
      </c>
    </row>
    <row r="5" spans="1:254" ht="24.9" hidden="1" customHeight="1" x14ac:dyDescent="0.4">
      <c r="A5" s="327">
        <v>3</v>
      </c>
      <c r="B5" s="328" t="s">
        <v>257</v>
      </c>
      <c r="C5" s="314">
        <f>C55</f>
        <v>261</v>
      </c>
      <c r="D5" s="314">
        <f t="shared" ref="D5:G5" si="2">D55</f>
        <v>2631</v>
      </c>
      <c r="E5" s="314">
        <f t="shared" si="2"/>
        <v>83</v>
      </c>
      <c r="F5" s="314">
        <f t="shared" si="2"/>
        <v>2975</v>
      </c>
      <c r="G5" s="314">
        <f t="shared" si="2"/>
        <v>47</v>
      </c>
      <c r="H5" s="400"/>
      <c r="I5" s="407"/>
      <c r="J5" s="405"/>
      <c r="K5" s="144"/>
      <c r="L5" s="144"/>
      <c r="M5" s="144"/>
      <c r="N5" s="406" t="s">
        <v>299</v>
      </c>
      <c r="O5" s="406">
        <v>4</v>
      </c>
      <c r="P5" s="406">
        <v>2674</v>
      </c>
    </row>
    <row r="6" spans="1:254" ht="21.75" hidden="1" customHeight="1" x14ac:dyDescent="0.4">
      <c r="A6" s="327">
        <v>4</v>
      </c>
      <c r="B6" s="328" t="s">
        <v>232</v>
      </c>
      <c r="C6" s="408">
        <f>SUM(C56:C59)</f>
        <v>2482</v>
      </c>
      <c r="D6" s="408">
        <f t="shared" ref="D6:G6" si="3">SUM(D56:D59)</f>
        <v>3711</v>
      </c>
      <c r="E6" s="408">
        <f t="shared" si="3"/>
        <v>884</v>
      </c>
      <c r="F6" s="408">
        <f t="shared" si="3"/>
        <v>7077</v>
      </c>
      <c r="G6" s="408">
        <f t="shared" si="3"/>
        <v>149</v>
      </c>
      <c r="H6" s="400"/>
      <c r="I6" s="407"/>
      <c r="J6" s="405"/>
      <c r="K6" s="144"/>
      <c r="L6" s="144"/>
      <c r="M6" s="144"/>
      <c r="N6" s="406" t="s">
        <v>300</v>
      </c>
      <c r="O6" s="406">
        <v>241</v>
      </c>
      <c r="P6" s="406">
        <v>4870</v>
      </c>
    </row>
    <row r="7" spans="1:254" ht="24.9" hidden="1" customHeight="1" x14ac:dyDescent="0.4">
      <c r="A7" s="327">
        <v>5</v>
      </c>
      <c r="B7" s="328" t="s">
        <v>233</v>
      </c>
      <c r="C7" s="314">
        <f>C60</f>
        <v>261</v>
      </c>
      <c r="D7" s="314">
        <f t="shared" ref="D7:G7" si="4">D60</f>
        <v>578</v>
      </c>
      <c r="E7" s="314">
        <f t="shared" si="4"/>
        <v>14</v>
      </c>
      <c r="F7" s="314">
        <f t="shared" si="4"/>
        <v>853</v>
      </c>
      <c r="G7" s="314">
        <f t="shared" si="4"/>
        <v>37</v>
      </c>
      <c r="H7" s="409"/>
      <c r="I7" s="399"/>
      <c r="J7" s="405"/>
      <c r="K7" s="144"/>
      <c r="L7" s="144"/>
      <c r="M7" s="144"/>
      <c r="N7" s="406" t="s">
        <v>16</v>
      </c>
      <c r="O7" s="406">
        <f>SUM(O3:O6)</f>
        <v>339</v>
      </c>
      <c r="P7" s="406">
        <f>SUM(P3:P6)</f>
        <v>13927</v>
      </c>
    </row>
    <row r="8" spans="1:254" ht="24.9" hidden="1" customHeight="1" x14ac:dyDescent="0.4">
      <c r="A8" s="327">
        <v>6</v>
      </c>
      <c r="B8" s="328" t="s">
        <v>234</v>
      </c>
      <c r="C8" s="314">
        <f>C61</f>
        <v>110</v>
      </c>
      <c r="D8" s="314">
        <f t="shared" ref="D8:G8" si="5">D61</f>
        <v>250</v>
      </c>
      <c r="E8" s="314">
        <f t="shared" si="5"/>
        <v>20</v>
      </c>
      <c r="F8" s="314">
        <f t="shared" si="5"/>
        <v>380</v>
      </c>
      <c r="G8" s="314">
        <f t="shared" si="5"/>
        <v>3</v>
      </c>
      <c r="H8" s="409"/>
      <c r="I8" s="399"/>
      <c r="J8" s="405"/>
      <c r="K8" s="144"/>
      <c r="L8" s="144"/>
      <c r="M8" s="144"/>
      <c r="N8" s="359"/>
      <c r="O8" s="359"/>
      <c r="P8" s="359"/>
    </row>
    <row r="9" spans="1:254" ht="24.9" hidden="1" customHeight="1" x14ac:dyDescent="0.4">
      <c r="A9" s="327">
        <v>7</v>
      </c>
      <c r="B9" s="328" t="s">
        <v>92</v>
      </c>
      <c r="C9" s="314">
        <f>SUM(C62:C64)</f>
        <v>1138</v>
      </c>
      <c r="D9" s="314">
        <f t="shared" ref="D9:G9" si="6">SUM(D62:D64)</f>
        <v>1233</v>
      </c>
      <c r="E9" s="314">
        <f t="shared" si="6"/>
        <v>33</v>
      </c>
      <c r="F9" s="314">
        <f t="shared" si="6"/>
        <v>2404</v>
      </c>
      <c r="G9" s="314">
        <f t="shared" si="6"/>
        <v>5</v>
      </c>
      <c r="H9" s="409"/>
      <c r="I9" s="399"/>
      <c r="J9" s="405"/>
      <c r="K9" s="144"/>
      <c r="L9" s="144"/>
      <c r="M9" s="144"/>
      <c r="N9" s="338" t="s">
        <v>284</v>
      </c>
      <c r="O9" s="410">
        <v>2793</v>
      </c>
      <c r="P9" s="359"/>
    </row>
    <row r="10" spans="1:254" ht="24.9" hidden="1" customHeight="1" x14ac:dyDescent="0.4">
      <c r="A10" s="327">
        <v>8</v>
      </c>
      <c r="B10" s="328" t="s">
        <v>258</v>
      </c>
      <c r="C10" s="314">
        <f>C65</f>
        <v>220</v>
      </c>
      <c r="D10" s="314">
        <f t="shared" ref="D10:G10" si="7">D65</f>
        <v>583</v>
      </c>
      <c r="E10" s="314">
        <f t="shared" si="7"/>
        <v>342</v>
      </c>
      <c r="F10" s="314">
        <f t="shared" si="7"/>
        <v>1145</v>
      </c>
      <c r="G10" s="314">
        <f t="shared" si="7"/>
        <v>11</v>
      </c>
      <c r="H10" s="409"/>
      <c r="I10" s="399"/>
      <c r="J10" s="405"/>
      <c r="K10" s="144"/>
      <c r="L10" s="144"/>
      <c r="M10" s="144"/>
      <c r="N10" s="359"/>
      <c r="O10" s="359"/>
      <c r="P10" s="359"/>
    </row>
    <row r="11" spans="1:254" ht="24.9" hidden="1" customHeight="1" x14ac:dyDescent="0.4">
      <c r="A11" s="327">
        <v>9</v>
      </c>
      <c r="B11" s="328" t="s">
        <v>235</v>
      </c>
      <c r="C11" s="314">
        <f>C66</f>
        <v>285</v>
      </c>
      <c r="D11" s="314">
        <f t="shared" ref="D11:G11" si="8">D66</f>
        <v>501</v>
      </c>
      <c r="E11" s="314">
        <f t="shared" si="8"/>
        <v>2</v>
      </c>
      <c r="F11" s="314">
        <f t="shared" si="8"/>
        <v>788</v>
      </c>
      <c r="G11" s="314">
        <f t="shared" si="8"/>
        <v>6</v>
      </c>
      <c r="H11" s="409"/>
      <c r="I11" s="399"/>
      <c r="J11" s="405"/>
      <c r="K11" s="144"/>
      <c r="L11" s="144"/>
      <c r="M11" s="144"/>
      <c r="N11" s="338" t="s">
        <v>285</v>
      </c>
      <c r="O11" s="410">
        <v>6019</v>
      </c>
      <c r="P11" s="359"/>
    </row>
    <row r="12" spans="1:254" ht="24.9" hidden="1" customHeight="1" x14ac:dyDescent="0.4">
      <c r="A12" s="327">
        <v>10</v>
      </c>
      <c r="B12" s="328" t="s">
        <v>236</v>
      </c>
      <c r="C12" s="408">
        <f>C69</f>
        <v>419</v>
      </c>
      <c r="D12" s="408">
        <f t="shared" ref="D12:G12" si="9">D69</f>
        <v>419</v>
      </c>
      <c r="E12" s="408">
        <f t="shared" si="9"/>
        <v>58</v>
      </c>
      <c r="F12" s="408">
        <f t="shared" si="9"/>
        <v>896</v>
      </c>
      <c r="G12" s="408">
        <f t="shared" si="9"/>
        <v>6</v>
      </c>
      <c r="H12" s="409"/>
      <c r="I12" s="399"/>
      <c r="J12" s="405"/>
      <c r="K12" s="144"/>
      <c r="L12" s="144"/>
      <c r="M12" s="144"/>
      <c r="N12" s="359"/>
      <c r="O12" s="359"/>
      <c r="P12" s="359"/>
    </row>
    <row r="13" spans="1:254" ht="24.9" hidden="1" customHeight="1" x14ac:dyDescent="0.4">
      <c r="A13" s="327">
        <v>11</v>
      </c>
      <c r="B13" s="328" t="s">
        <v>237</v>
      </c>
      <c r="C13" s="314">
        <f>C70</f>
        <v>641</v>
      </c>
      <c r="D13" s="314">
        <f t="shared" ref="D13:G13" si="10">D70</f>
        <v>760</v>
      </c>
      <c r="E13" s="314">
        <f t="shared" si="10"/>
        <v>52</v>
      </c>
      <c r="F13" s="314">
        <f t="shared" si="10"/>
        <v>1453</v>
      </c>
      <c r="G13" s="314">
        <f t="shared" si="10"/>
        <v>12</v>
      </c>
      <c r="H13" s="409"/>
      <c r="I13" s="399"/>
      <c r="J13" s="405"/>
      <c r="K13" s="144"/>
      <c r="L13" s="144"/>
      <c r="M13" s="144"/>
      <c r="N13" s="411" t="s">
        <v>286</v>
      </c>
      <c r="O13" s="410">
        <v>91</v>
      </c>
      <c r="P13" s="359"/>
    </row>
    <row r="14" spans="1:254" ht="24.9" hidden="1" customHeight="1" x14ac:dyDescent="0.4">
      <c r="A14" s="327">
        <v>12</v>
      </c>
      <c r="B14" s="328" t="s">
        <v>254</v>
      </c>
      <c r="C14" s="314">
        <f>SUM(C67:C68)</f>
        <v>832</v>
      </c>
      <c r="D14" s="314">
        <f t="shared" ref="D14:G14" si="11">SUM(D67:D68)</f>
        <v>688</v>
      </c>
      <c r="E14" s="314">
        <f t="shared" si="11"/>
        <v>7</v>
      </c>
      <c r="F14" s="314">
        <f t="shared" si="11"/>
        <v>1527</v>
      </c>
      <c r="G14" s="314">
        <f t="shared" si="11"/>
        <v>45</v>
      </c>
      <c r="H14" s="409"/>
      <c r="I14" s="399"/>
      <c r="J14" s="405"/>
      <c r="K14" s="144"/>
      <c r="L14" s="144"/>
      <c r="M14" s="144"/>
      <c r="N14" s="359"/>
      <c r="O14" s="359"/>
      <c r="P14" s="359"/>
    </row>
    <row r="15" spans="1:254" ht="24.9" hidden="1" customHeight="1" x14ac:dyDescent="0.4">
      <c r="A15" s="327">
        <v>13</v>
      </c>
      <c r="B15" s="328" t="s">
        <v>238</v>
      </c>
      <c r="C15" s="314">
        <f t="shared" ref="C15:G20" si="12">C71</f>
        <v>309</v>
      </c>
      <c r="D15" s="314">
        <f t="shared" ref="D15:G15" si="13">D71</f>
        <v>2247</v>
      </c>
      <c r="E15" s="314">
        <f t="shared" si="13"/>
        <v>42</v>
      </c>
      <c r="F15" s="314">
        <f t="shared" si="13"/>
        <v>2598</v>
      </c>
      <c r="G15" s="314">
        <f t="shared" si="13"/>
        <v>15</v>
      </c>
      <c r="H15" s="409"/>
      <c r="I15" s="399"/>
      <c r="J15" s="405"/>
      <c r="K15" s="144"/>
      <c r="L15" s="144"/>
      <c r="M15" s="144"/>
      <c r="N15" s="353" t="s">
        <v>307</v>
      </c>
      <c r="O15" s="353">
        <v>118</v>
      </c>
      <c r="P15" s="359"/>
    </row>
    <row r="16" spans="1:254" ht="24.9" hidden="1" customHeight="1" x14ac:dyDescent="0.4">
      <c r="A16" s="327">
        <v>14</v>
      </c>
      <c r="B16" s="328" t="s">
        <v>239</v>
      </c>
      <c r="C16" s="314">
        <f t="shared" si="12"/>
        <v>203</v>
      </c>
      <c r="D16" s="314">
        <f t="shared" ref="D16:G16" si="14">D72</f>
        <v>280</v>
      </c>
      <c r="E16" s="314">
        <f t="shared" si="14"/>
        <v>208</v>
      </c>
      <c r="F16" s="314">
        <f t="shared" si="14"/>
        <v>691</v>
      </c>
      <c r="G16" s="314">
        <f t="shared" si="14"/>
        <v>15</v>
      </c>
      <c r="H16" s="409"/>
      <c r="I16" s="399"/>
      <c r="J16" s="405"/>
      <c r="K16" s="206"/>
      <c r="L16" s="206"/>
      <c r="M16" s="206"/>
      <c r="N16" s="206"/>
      <c r="O16" s="206"/>
      <c r="P16" s="20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24.9" hidden="1" customHeight="1" x14ac:dyDescent="0.4">
      <c r="A17" s="327">
        <v>15</v>
      </c>
      <c r="B17" s="328" t="s">
        <v>240</v>
      </c>
      <c r="C17" s="314">
        <f t="shared" si="12"/>
        <v>439</v>
      </c>
      <c r="D17" s="314">
        <f t="shared" ref="D17:G17" si="15">D73</f>
        <v>598</v>
      </c>
      <c r="E17" s="314">
        <f t="shared" si="15"/>
        <v>142</v>
      </c>
      <c r="F17" s="314">
        <f t="shared" si="15"/>
        <v>1179</v>
      </c>
      <c r="G17" s="314">
        <f t="shared" si="15"/>
        <v>6</v>
      </c>
      <c r="H17" s="409"/>
      <c r="I17" s="399"/>
      <c r="J17" s="405"/>
      <c r="K17" s="144"/>
      <c r="L17" s="144"/>
      <c r="M17" s="144"/>
      <c r="N17" s="144"/>
      <c r="O17" s="144"/>
      <c r="P17" s="144"/>
    </row>
    <row r="18" spans="1:254" ht="24.9" hidden="1" customHeight="1" x14ac:dyDescent="0.4">
      <c r="A18" s="327">
        <v>16</v>
      </c>
      <c r="B18" s="328" t="s">
        <v>241</v>
      </c>
      <c r="C18" s="314">
        <f t="shared" si="12"/>
        <v>990</v>
      </c>
      <c r="D18" s="314">
        <f t="shared" ref="D18:G18" si="16">D74</f>
        <v>60</v>
      </c>
      <c r="E18" s="314">
        <f t="shared" si="16"/>
        <v>1</v>
      </c>
      <c r="F18" s="314">
        <f t="shared" si="16"/>
        <v>1051</v>
      </c>
      <c r="G18" s="314">
        <f t="shared" si="16"/>
        <v>0</v>
      </c>
      <c r="H18" s="409"/>
      <c r="I18" s="399"/>
      <c r="J18" s="405"/>
      <c r="K18" s="144"/>
      <c r="L18" s="144"/>
      <c r="M18" s="144"/>
      <c r="N18" s="144"/>
      <c r="O18" s="144"/>
      <c r="P18" s="144"/>
    </row>
    <row r="19" spans="1:254" ht="24.9" hidden="1" customHeight="1" x14ac:dyDescent="0.4">
      <c r="A19" s="327">
        <v>17</v>
      </c>
      <c r="B19" s="328" t="s">
        <v>242</v>
      </c>
      <c r="C19" s="408">
        <f t="shared" si="12"/>
        <v>55</v>
      </c>
      <c r="D19" s="408">
        <f t="shared" ref="D19:G19" si="17">D75</f>
        <v>125</v>
      </c>
      <c r="E19" s="408">
        <f t="shared" si="17"/>
        <v>0</v>
      </c>
      <c r="F19" s="408">
        <f t="shared" si="17"/>
        <v>180</v>
      </c>
      <c r="G19" s="408">
        <f t="shared" si="17"/>
        <v>0</v>
      </c>
      <c r="H19" s="409"/>
      <c r="I19" s="399"/>
      <c r="J19" s="405"/>
      <c r="K19" s="144"/>
      <c r="L19" s="144"/>
      <c r="M19" s="144"/>
      <c r="N19" s="144"/>
      <c r="O19" s="144"/>
      <c r="P19" s="144"/>
    </row>
    <row r="20" spans="1:254" ht="24.9" hidden="1" customHeight="1" x14ac:dyDescent="0.4">
      <c r="A20" s="327">
        <v>18</v>
      </c>
      <c r="B20" s="328" t="s">
        <v>243</v>
      </c>
      <c r="C20" s="314">
        <f t="shared" si="12"/>
        <v>139</v>
      </c>
      <c r="D20" s="314">
        <f t="shared" si="12"/>
        <v>423</v>
      </c>
      <c r="E20" s="314">
        <f t="shared" si="12"/>
        <v>27</v>
      </c>
      <c r="F20" s="314">
        <f t="shared" si="12"/>
        <v>589</v>
      </c>
      <c r="G20" s="314">
        <f t="shared" si="12"/>
        <v>16</v>
      </c>
      <c r="H20" s="409"/>
      <c r="I20" s="399"/>
      <c r="J20" s="405"/>
      <c r="K20" s="144"/>
      <c r="L20" s="144"/>
      <c r="M20" s="144"/>
      <c r="N20" s="144"/>
      <c r="O20" s="144"/>
      <c r="P20" s="144"/>
    </row>
    <row r="21" spans="1:254" ht="24.9" hidden="1" customHeight="1" x14ac:dyDescent="0.4">
      <c r="A21" s="327"/>
      <c r="B21" s="347" t="s">
        <v>259</v>
      </c>
      <c r="C21" s="314">
        <f>SUM(C3:C20)</f>
        <v>15745</v>
      </c>
      <c r="D21" s="314">
        <f t="shared" ref="D21:G21" si="18">SUM(D3:D20)</f>
        <v>28360</v>
      </c>
      <c r="E21" s="314">
        <f t="shared" si="18"/>
        <v>2199</v>
      </c>
      <c r="F21" s="314">
        <f t="shared" si="18"/>
        <v>46267</v>
      </c>
      <c r="G21" s="314">
        <f t="shared" si="18"/>
        <v>1274</v>
      </c>
      <c r="H21" s="409"/>
      <c r="I21" s="399"/>
      <c r="J21" s="405"/>
      <c r="K21" s="144"/>
      <c r="L21" s="144"/>
      <c r="M21" s="144"/>
      <c r="N21" s="144"/>
      <c r="O21" s="144"/>
      <c r="P21" s="144"/>
    </row>
    <row r="22" spans="1:254" ht="24.9" hidden="1" customHeight="1" x14ac:dyDescent="0.4">
      <c r="A22" s="327"/>
      <c r="B22" s="328"/>
      <c r="C22" s="314"/>
      <c r="D22" s="314"/>
      <c r="E22" s="314"/>
      <c r="F22" s="314"/>
      <c r="G22" s="314"/>
      <c r="H22" s="409"/>
      <c r="I22" s="399"/>
      <c r="J22" s="405"/>
      <c r="K22" s="144"/>
      <c r="L22" s="144"/>
      <c r="M22" s="144"/>
      <c r="N22" s="144"/>
      <c r="O22" s="144"/>
      <c r="P22" s="144"/>
    </row>
    <row r="23" spans="1:254" ht="24.9" hidden="1" customHeight="1" x14ac:dyDescent="0.4">
      <c r="A23" s="327">
        <v>19</v>
      </c>
      <c r="B23" s="347" t="s">
        <v>260</v>
      </c>
      <c r="C23" s="314">
        <f>C78</f>
        <v>4245</v>
      </c>
      <c r="D23" s="314">
        <f t="shared" ref="D23:G23" si="19">D78</f>
        <v>4051</v>
      </c>
      <c r="E23" s="314">
        <f t="shared" si="19"/>
        <v>214</v>
      </c>
      <c r="F23" s="314">
        <f t="shared" si="19"/>
        <v>8481</v>
      </c>
      <c r="G23" s="314">
        <f t="shared" si="19"/>
        <v>16</v>
      </c>
      <c r="H23" s="409"/>
      <c r="I23" s="399"/>
      <c r="J23" s="405"/>
      <c r="K23" s="144"/>
      <c r="L23" s="144"/>
      <c r="M23" s="144"/>
      <c r="N23" s="144"/>
      <c r="O23" s="144"/>
      <c r="P23" s="144"/>
    </row>
    <row r="24" spans="1:254" ht="24.9" hidden="1" customHeight="1" x14ac:dyDescent="0.4">
      <c r="A24" s="327"/>
      <c r="B24" s="328"/>
      <c r="C24" s="314"/>
      <c r="D24" s="314"/>
      <c r="E24" s="314"/>
      <c r="F24" s="314"/>
      <c r="G24" s="314"/>
      <c r="H24" s="409"/>
      <c r="I24" s="399"/>
      <c r="J24" s="405"/>
      <c r="K24" s="144"/>
      <c r="L24" s="144"/>
      <c r="M24" s="144"/>
      <c r="N24" s="144"/>
      <c r="O24" s="144"/>
      <c r="P24" s="144"/>
    </row>
    <row r="25" spans="1:254" ht="24.9" hidden="1" customHeight="1" x14ac:dyDescent="0.4">
      <c r="A25" s="327">
        <v>20</v>
      </c>
      <c r="B25" s="328" t="s">
        <v>244</v>
      </c>
      <c r="C25" s="412">
        <f>SUM(C81:C82)</f>
        <v>43</v>
      </c>
      <c r="D25" s="412">
        <f t="shared" ref="D25:G25" si="20">SUM(D81:D82)</f>
        <v>82</v>
      </c>
      <c r="E25" s="412">
        <f t="shared" si="20"/>
        <v>7</v>
      </c>
      <c r="F25" s="412">
        <f t="shared" si="20"/>
        <v>132</v>
      </c>
      <c r="G25" s="412">
        <f t="shared" si="20"/>
        <v>0</v>
      </c>
      <c r="H25" s="409"/>
      <c r="I25" s="399"/>
      <c r="J25" s="405"/>
      <c r="K25" s="144"/>
      <c r="L25" s="144"/>
      <c r="M25" s="144"/>
      <c r="N25" s="144"/>
      <c r="O25" s="144"/>
      <c r="P25" s="144"/>
    </row>
    <row r="26" spans="1:254" ht="24.9" hidden="1" customHeight="1" x14ac:dyDescent="0.4">
      <c r="A26" s="327">
        <v>21</v>
      </c>
      <c r="B26" s="328" t="s">
        <v>245</v>
      </c>
      <c r="C26" s="314">
        <f>C84</f>
        <v>0</v>
      </c>
      <c r="D26" s="314">
        <f t="shared" ref="D26:G26" si="21">D84</f>
        <v>0</v>
      </c>
      <c r="E26" s="314">
        <f t="shared" si="21"/>
        <v>0</v>
      </c>
      <c r="F26" s="314">
        <f t="shared" si="21"/>
        <v>0</v>
      </c>
      <c r="G26" s="314">
        <f t="shared" si="21"/>
        <v>0</v>
      </c>
      <c r="H26" s="409"/>
      <c r="I26" s="399"/>
      <c r="J26" s="405"/>
      <c r="K26" s="206"/>
      <c r="L26" s="206"/>
      <c r="M26" s="206"/>
      <c r="N26" s="206"/>
      <c r="O26" s="206"/>
      <c r="P26" s="20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24.9" hidden="1" customHeight="1" x14ac:dyDescent="0.4">
      <c r="A27" s="327">
        <v>22</v>
      </c>
      <c r="B27" s="328" t="s">
        <v>246</v>
      </c>
      <c r="C27" s="412">
        <f>C90</f>
        <v>97</v>
      </c>
      <c r="D27" s="412">
        <f t="shared" ref="D27:G27" si="22">D90</f>
        <v>97</v>
      </c>
      <c r="E27" s="412">
        <f t="shared" si="22"/>
        <v>24</v>
      </c>
      <c r="F27" s="412">
        <f t="shared" si="22"/>
        <v>218</v>
      </c>
      <c r="G27" s="412">
        <f t="shared" si="22"/>
        <v>0</v>
      </c>
      <c r="H27" s="409"/>
      <c r="I27" s="399"/>
      <c r="J27" s="405"/>
      <c r="K27" s="206"/>
      <c r="L27" s="206"/>
      <c r="M27" s="206"/>
      <c r="N27" s="206"/>
      <c r="O27" s="206"/>
      <c r="P27" s="20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24.6" hidden="1" x14ac:dyDescent="0.4">
      <c r="A28" s="327">
        <v>23</v>
      </c>
      <c r="B28" s="328" t="s">
        <v>248</v>
      </c>
      <c r="C28" s="412">
        <f>C83</f>
        <v>11</v>
      </c>
      <c r="D28" s="412">
        <f t="shared" ref="D28:G28" si="23">D83</f>
        <v>5</v>
      </c>
      <c r="E28" s="412">
        <f t="shared" si="23"/>
        <v>0</v>
      </c>
      <c r="F28" s="412">
        <f t="shared" si="23"/>
        <v>16</v>
      </c>
      <c r="G28" s="412">
        <f t="shared" si="23"/>
        <v>0</v>
      </c>
      <c r="H28" s="409"/>
      <c r="I28" s="399"/>
      <c r="J28" s="413"/>
      <c r="K28" s="144"/>
      <c r="L28" s="144"/>
      <c r="M28" s="144"/>
      <c r="N28" s="144"/>
      <c r="O28" s="144"/>
      <c r="P28" s="144"/>
    </row>
    <row r="29" spans="1:254" ht="24.6" hidden="1" x14ac:dyDescent="0.4">
      <c r="A29" s="327">
        <v>24</v>
      </c>
      <c r="B29" s="328" t="s">
        <v>249</v>
      </c>
      <c r="C29" s="412">
        <f>C91</f>
        <v>0</v>
      </c>
      <c r="D29" s="412">
        <f t="shared" ref="D29:G29" si="24">D91</f>
        <v>0</v>
      </c>
      <c r="E29" s="412">
        <f t="shared" si="24"/>
        <v>0</v>
      </c>
      <c r="F29" s="412">
        <f t="shared" si="24"/>
        <v>0</v>
      </c>
      <c r="G29" s="412">
        <f t="shared" si="24"/>
        <v>0</v>
      </c>
      <c r="H29" s="409"/>
      <c r="I29" s="399"/>
      <c r="J29" s="413"/>
      <c r="K29" s="144"/>
      <c r="L29" s="144"/>
      <c r="M29" s="144"/>
      <c r="N29" s="144"/>
      <c r="O29" s="144"/>
      <c r="P29" s="144"/>
    </row>
    <row r="30" spans="1:254" ht="24.6" hidden="1" x14ac:dyDescent="0.4">
      <c r="A30" s="327">
        <v>25</v>
      </c>
      <c r="B30" s="328" t="s">
        <v>250</v>
      </c>
      <c r="C30" s="314">
        <f>SUM(C79:C80)</f>
        <v>306</v>
      </c>
      <c r="D30" s="314">
        <f t="shared" ref="D30:G30" si="25">SUM(D79:D80)</f>
        <v>634</v>
      </c>
      <c r="E30" s="314">
        <f t="shared" si="25"/>
        <v>7</v>
      </c>
      <c r="F30" s="314">
        <f t="shared" si="25"/>
        <v>947</v>
      </c>
      <c r="G30" s="314">
        <f t="shared" si="25"/>
        <v>0</v>
      </c>
      <c r="H30" s="409"/>
      <c r="I30" s="399"/>
      <c r="J30" s="413"/>
      <c r="K30" s="144"/>
      <c r="L30" s="144"/>
      <c r="M30" s="144"/>
      <c r="N30" s="144"/>
      <c r="O30" s="393">
        <v>22128</v>
      </c>
      <c r="P30" s="393"/>
      <c r="Q30" s="336"/>
      <c r="R30" s="336"/>
      <c r="S30" s="336"/>
      <c r="T30" s="336"/>
    </row>
    <row r="31" spans="1:254" ht="24.6" hidden="1" x14ac:dyDescent="0.4">
      <c r="A31" s="327">
        <v>26</v>
      </c>
      <c r="B31" s="328" t="s">
        <v>251</v>
      </c>
      <c r="C31" s="408">
        <f>C86</f>
        <v>281</v>
      </c>
      <c r="D31" s="408">
        <f t="shared" ref="D31:G31" si="26">D86</f>
        <v>728</v>
      </c>
      <c r="E31" s="408">
        <f t="shared" si="26"/>
        <v>10</v>
      </c>
      <c r="F31" s="408">
        <f t="shared" si="26"/>
        <v>1019</v>
      </c>
      <c r="G31" s="408">
        <f t="shared" si="26"/>
        <v>0</v>
      </c>
      <c r="H31" s="409"/>
      <c r="I31" s="399"/>
      <c r="J31" s="413"/>
      <c r="K31" s="144"/>
      <c r="L31" s="144"/>
      <c r="M31" s="144"/>
      <c r="N31" s="144"/>
      <c r="O31" s="393">
        <v>37760</v>
      </c>
      <c r="P31" s="393"/>
      <c r="Q31" s="336"/>
      <c r="R31" s="336"/>
      <c r="S31" s="336"/>
      <c r="T31" s="336"/>
    </row>
    <row r="32" spans="1:254" ht="24.6" hidden="1" x14ac:dyDescent="0.4">
      <c r="A32" s="327">
        <v>27</v>
      </c>
      <c r="B32" s="328" t="s">
        <v>252</v>
      </c>
      <c r="C32" s="412">
        <f>C87</f>
        <v>0</v>
      </c>
      <c r="D32" s="412">
        <f t="shared" ref="D32:G32" si="27">D87</f>
        <v>0</v>
      </c>
      <c r="E32" s="412">
        <f t="shared" si="27"/>
        <v>0</v>
      </c>
      <c r="F32" s="412">
        <f t="shared" si="27"/>
        <v>0</v>
      </c>
      <c r="G32" s="412">
        <f t="shared" si="27"/>
        <v>0</v>
      </c>
      <c r="H32" s="409"/>
      <c r="I32" s="399"/>
      <c r="J32" s="413"/>
      <c r="K32" s="144"/>
      <c r="L32" s="144"/>
      <c r="M32" s="144"/>
      <c r="N32" s="144"/>
      <c r="O32" s="393">
        <v>1490</v>
      </c>
      <c r="P32" s="393"/>
      <c r="Q32" s="336"/>
      <c r="R32" s="336"/>
      <c r="S32" s="336"/>
      <c r="T32" s="336"/>
    </row>
    <row r="33" spans="1:20" ht="24.6" hidden="1" x14ac:dyDescent="0.4">
      <c r="A33" s="327">
        <v>28</v>
      </c>
      <c r="B33" s="328" t="s">
        <v>253</v>
      </c>
      <c r="C33" s="314">
        <f>C85</f>
        <v>1206</v>
      </c>
      <c r="D33" s="314">
        <f t="shared" ref="D33:G33" si="28">D85</f>
        <v>1740</v>
      </c>
      <c r="E33" s="314">
        <f t="shared" si="28"/>
        <v>37</v>
      </c>
      <c r="F33" s="314">
        <f t="shared" si="28"/>
        <v>2983</v>
      </c>
      <c r="G33" s="314">
        <f t="shared" si="28"/>
        <v>194</v>
      </c>
      <c r="H33" s="409"/>
      <c r="I33" s="399"/>
      <c r="J33" s="413"/>
      <c r="K33" s="144"/>
      <c r="L33" s="144"/>
      <c r="M33" s="144"/>
      <c r="N33" s="144"/>
      <c r="O33" s="393">
        <f>SUM(O30:O32)</f>
        <v>61378</v>
      </c>
      <c r="P33" s="393">
        <v>61349</v>
      </c>
      <c r="Q33" s="336">
        <f>O33-P33</f>
        <v>29</v>
      </c>
      <c r="R33" s="336"/>
      <c r="S33" s="336"/>
      <c r="T33" s="336"/>
    </row>
    <row r="34" spans="1:20" ht="24.6" hidden="1" x14ac:dyDescent="0.4">
      <c r="A34" s="327">
        <v>29</v>
      </c>
      <c r="B34" s="328" t="s">
        <v>255</v>
      </c>
      <c r="C34" s="412">
        <f>C88+C89</f>
        <v>505</v>
      </c>
      <c r="D34" s="412">
        <f t="shared" ref="D34:G34" si="29">D88+D89</f>
        <v>795</v>
      </c>
      <c r="E34" s="412">
        <f t="shared" si="29"/>
        <v>4</v>
      </c>
      <c r="F34" s="412">
        <f t="shared" si="29"/>
        <v>1304</v>
      </c>
      <c r="G34" s="412">
        <f t="shared" si="29"/>
        <v>4</v>
      </c>
      <c r="H34" s="409"/>
      <c r="I34" s="399"/>
      <c r="J34" s="413"/>
      <c r="K34" s="144"/>
      <c r="L34" s="144"/>
      <c r="M34" s="144"/>
      <c r="N34" s="144"/>
      <c r="O34" s="393"/>
      <c r="P34" s="393"/>
      <c r="Q34" s="336"/>
      <c r="R34" s="336"/>
      <c r="S34" s="336"/>
      <c r="T34" s="336"/>
    </row>
    <row r="35" spans="1:20" ht="24.6" hidden="1" x14ac:dyDescent="0.4">
      <c r="A35" s="327">
        <v>30</v>
      </c>
      <c r="B35" s="328" t="s">
        <v>310</v>
      </c>
      <c r="C35" s="412">
        <f>C92</f>
        <v>0</v>
      </c>
      <c r="D35" s="412">
        <f t="shared" ref="D35:G35" si="30">D92</f>
        <v>0</v>
      </c>
      <c r="E35" s="412">
        <f t="shared" si="30"/>
        <v>0</v>
      </c>
      <c r="F35" s="412">
        <f t="shared" si="30"/>
        <v>0</v>
      </c>
      <c r="G35" s="412">
        <f t="shared" si="30"/>
        <v>1734</v>
      </c>
      <c r="H35" s="409"/>
      <c r="I35" s="399"/>
      <c r="J35" s="413"/>
      <c r="K35" s="144"/>
      <c r="L35" s="144"/>
      <c r="M35" s="144"/>
      <c r="N35" s="144"/>
      <c r="O35" s="393"/>
      <c r="P35" s="393"/>
      <c r="Q35" s="336"/>
      <c r="R35" s="336"/>
      <c r="S35" s="336"/>
      <c r="T35" s="336"/>
    </row>
    <row r="36" spans="1:20" ht="24.6" hidden="1" x14ac:dyDescent="0.4">
      <c r="A36" s="327">
        <v>31</v>
      </c>
      <c r="B36" s="328" t="s">
        <v>256</v>
      </c>
      <c r="C36" s="412">
        <f>C93</f>
        <v>19</v>
      </c>
      <c r="D36" s="412">
        <f t="shared" ref="D36:G36" si="31">D93</f>
        <v>21</v>
      </c>
      <c r="E36" s="412">
        <f t="shared" si="31"/>
        <v>1</v>
      </c>
      <c r="F36" s="412">
        <f t="shared" si="31"/>
        <v>41</v>
      </c>
      <c r="G36" s="412">
        <f t="shared" si="31"/>
        <v>0</v>
      </c>
      <c r="H36" s="409"/>
      <c r="I36" s="399"/>
      <c r="J36" s="413"/>
      <c r="K36" s="144"/>
      <c r="L36" s="144"/>
      <c r="M36" s="144"/>
      <c r="N36" s="144"/>
      <c r="O36" s="393"/>
      <c r="P36" s="393"/>
      <c r="Q36" s="336"/>
      <c r="R36" s="336"/>
      <c r="S36" s="336"/>
      <c r="T36" s="336"/>
    </row>
    <row r="37" spans="1:20" ht="24.6" hidden="1" x14ac:dyDescent="0.4">
      <c r="A37" s="327"/>
      <c r="B37" s="347" t="s">
        <v>261</v>
      </c>
      <c r="C37" s="412">
        <f>SUM(C25:C36)</f>
        <v>2468</v>
      </c>
      <c r="D37" s="412">
        <f>SUM(D25:D36)</f>
        <v>4102</v>
      </c>
      <c r="E37" s="412">
        <f>SUM(E25:E36)</f>
        <v>90</v>
      </c>
      <c r="F37" s="412">
        <f>SUM(F25:F36)</f>
        <v>6660</v>
      </c>
      <c r="G37" s="412">
        <f>SUM(G25:G36)</f>
        <v>1932</v>
      </c>
      <c r="H37" s="409"/>
      <c r="I37" s="399"/>
      <c r="J37" s="413"/>
      <c r="K37" s="144"/>
      <c r="L37" s="144"/>
      <c r="M37" s="144"/>
      <c r="N37" s="144"/>
      <c r="O37" s="393"/>
      <c r="P37" s="393"/>
      <c r="Q37" s="336"/>
      <c r="R37" s="336"/>
      <c r="S37" s="336"/>
      <c r="T37" s="336"/>
    </row>
    <row r="38" spans="1:20" ht="24.6" hidden="1" x14ac:dyDescent="0.4">
      <c r="A38" s="327"/>
      <c r="B38" s="327" t="s">
        <v>157</v>
      </c>
      <c r="C38" s="412">
        <f>C21+C23+C37</f>
        <v>22458</v>
      </c>
      <c r="D38" s="412">
        <f>D21+D23+D37</f>
        <v>36513</v>
      </c>
      <c r="E38" s="412">
        <f>E21+E23+E37</f>
        <v>2503</v>
      </c>
      <c r="F38" s="412">
        <f>F21+F23+F37</f>
        <v>61408</v>
      </c>
      <c r="G38" s="412">
        <f>G21+G23+G37</f>
        <v>3222</v>
      </c>
      <c r="H38" s="409"/>
      <c r="I38" s="399"/>
      <c r="J38" s="413"/>
      <c r="K38" s="144"/>
      <c r="L38" s="144"/>
      <c r="M38" s="144"/>
      <c r="N38" s="144"/>
      <c r="O38" s="393"/>
      <c r="P38" s="393"/>
      <c r="Q38" s="336"/>
      <c r="R38" s="336"/>
      <c r="S38" s="336"/>
      <c r="T38" s="336"/>
    </row>
    <row r="39" spans="1:20" ht="24.6" hidden="1" x14ac:dyDescent="0.4">
      <c r="A39" s="306"/>
      <c r="B39" s="306"/>
      <c r="C39" s="314"/>
      <c r="D39" s="314"/>
      <c r="E39" s="314"/>
      <c r="F39" s="314"/>
      <c r="G39" s="314"/>
      <c r="H39" s="409"/>
      <c r="I39" s="399"/>
      <c r="J39" s="413"/>
      <c r="K39" s="144"/>
      <c r="L39" s="144"/>
      <c r="M39" s="144"/>
      <c r="N39" s="144"/>
      <c r="O39" s="393"/>
      <c r="P39" s="393"/>
      <c r="Q39" s="336"/>
      <c r="R39" s="336"/>
      <c r="S39" s="336"/>
      <c r="T39" s="336"/>
    </row>
    <row r="40" spans="1:20" ht="22.8" hidden="1" x14ac:dyDescent="0.4">
      <c r="A40" s="306"/>
      <c r="B40" s="306"/>
      <c r="C40" s="314"/>
      <c r="D40" s="314"/>
      <c r="E40" s="314"/>
      <c r="F40" s="314"/>
      <c r="G40" s="314"/>
      <c r="H40" s="206"/>
      <c r="I40" s="206"/>
      <c r="J40" s="413"/>
      <c r="K40" s="144"/>
      <c r="L40" s="144"/>
      <c r="M40" s="144"/>
      <c r="N40" s="144"/>
      <c r="O40" s="393"/>
      <c r="P40" s="393"/>
      <c r="Q40" s="336"/>
      <c r="R40" s="336"/>
      <c r="S40" s="336"/>
      <c r="T40" s="336"/>
    </row>
    <row r="41" spans="1:20" ht="23.4" hidden="1" thickBot="1" x14ac:dyDescent="0.45">
      <c r="A41" s="306"/>
      <c r="B41" s="306"/>
      <c r="C41" s="314"/>
      <c r="D41" s="314"/>
      <c r="E41" s="314"/>
      <c r="F41" s="314"/>
      <c r="G41" s="314"/>
      <c r="H41" s="206"/>
      <c r="I41" s="206"/>
      <c r="J41" s="413"/>
      <c r="K41" s="144"/>
      <c r="L41" s="144"/>
      <c r="M41" s="144"/>
      <c r="N41" s="144"/>
      <c r="O41" s="393"/>
      <c r="P41" s="393"/>
      <c r="Q41" s="336"/>
      <c r="R41" s="336"/>
      <c r="S41" s="336"/>
      <c r="T41" s="336"/>
    </row>
    <row r="42" spans="1:20" ht="72.75" hidden="1" customHeight="1" x14ac:dyDescent="0.3">
      <c r="A42" s="400" t="s">
        <v>55</v>
      </c>
      <c r="B42" s="400" t="s">
        <v>17</v>
      </c>
      <c r="C42" s="338" t="s">
        <v>284</v>
      </c>
      <c r="D42" s="339" t="s">
        <v>285</v>
      </c>
      <c r="E42" s="401" t="s">
        <v>286</v>
      </c>
      <c r="F42" s="402" t="s">
        <v>290</v>
      </c>
      <c r="G42" s="338" t="s">
        <v>287</v>
      </c>
      <c r="H42" s="206"/>
      <c r="I42" s="206"/>
      <c r="J42" s="413"/>
      <c r="K42" s="206" t="s">
        <v>294</v>
      </c>
      <c r="L42" s="206"/>
      <c r="M42" s="206" t="s">
        <v>295</v>
      </c>
      <c r="N42" s="206" t="s">
        <v>296</v>
      </c>
      <c r="O42" s="393"/>
      <c r="P42" s="393"/>
      <c r="Q42" s="336"/>
      <c r="R42" s="336"/>
      <c r="S42" s="336"/>
      <c r="T42" s="336"/>
    </row>
    <row r="43" spans="1:20" ht="22.8" hidden="1" x14ac:dyDescent="0.4">
      <c r="A43" s="306"/>
      <c r="B43" s="306"/>
      <c r="C43" s="314" t="s">
        <v>11</v>
      </c>
      <c r="D43" s="314" t="s">
        <v>11</v>
      </c>
      <c r="E43" s="314" t="s">
        <v>11</v>
      </c>
      <c r="F43" s="314"/>
      <c r="G43" s="314" t="s">
        <v>11</v>
      </c>
      <c r="H43" s="144"/>
      <c r="I43" s="144"/>
      <c r="J43" s="413"/>
      <c r="K43" s="144"/>
      <c r="L43" s="144"/>
      <c r="M43" s="144">
        <v>2350</v>
      </c>
      <c r="N43" s="144">
        <v>2350</v>
      </c>
      <c r="O43" s="393"/>
      <c r="P43" s="393"/>
      <c r="Q43" s="336"/>
      <c r="R43" s="336"/>
      <c r="S43" s="336"/>
      <c r="T43" s="336"/>
    </row>
    <row r="44" spans="1:20" ht="25.8" hidden="1" x14ac:dyDescent="0.5">
      <c r="A44" s="351">
        <v>1</v>
      </c>
      <c r="B44" s="352" t="s">
        <v>209</v>
      </c>
      <c r="C44" s="414">
        <v>991</v>
      </c>
      <c r="D44" s="414">
        <v>1176</v>
      </c>
      <c r="E44" s="410">
        <v>5</v>
      </c>
      <c r="F44" s="415">
        <f t="shared" ref="F44:F52" si="32">SUM(C44:E44)</f>
        <v>2172</v>
      </c>
      <c r="G44" s="416"/>
      <c r="H44" s="417">
        <v>190</v>
      </c>
      <c r="I44" s="418"/>
      <c r="J44" s="413"/>
      <c r="K44" s="144"/>
      <c r="L44" s="144"/>
      <c r="M44" s="144"/>
      <c r="N44" s="144"/>
      <c r="O44" s="393"/>
      <c r="P44" s="393"/>
      <c r="Q44" s="336"/>
      <c r="R44" s="336"/>
      <c r="S44" s="336"/>
      <c r="T44" s="336"/>
    </row>
    <row r="45" spans="1:20" ht="25.8" hidden="1" x14ac:dyDescent="0.5">
      <c r="A45" s="312">
        <v>2</v>
      </c>
      <c r="B45" s="324" t="s">
        <v>210</v>
      </c>
      <c r="C45" s="414">
        <v>288</v>
      </c>
      <c r="D45" s="414">
        <v>467</v>
      </c>
      <c r="E45" s="410">
        <v>38</v>
      </c>
      <c r="F45" s="415">
        <f t="shared" si="32"/>
        <v>793</v>
      </c>
      <c r="G45" s="416"/>
      <c r="H45" s="417">
        <v>665</v>
      </c>
      <c r="I45" s="418"/>
      <c r="J45" s="413"/>
      <c r="K45" s="144"/>
      <c r="L45" s="144"/>
      <c r="M45" s="144"/>
      <c r="N45" s="144"/>
      <c r="O45" s="393"/>
      <c r="P45" s="393"/>
      <c r="Q45" s="336"/>
      <c r="R45" s="336"/>
      <c r="S45" s="336"/>
      <c r="T45" s="336"/>
    </row>
    <row r="46" spans="1:20" ht="25.8" hidden="1" x14ac:dyDescent="0.5">
      <c r="A46" s="312">
        <v>3</v>
      </c>
      <c r="B46" s="324" t="s">
        <v>197</v>
      </c>
      <c r="C46" s="414">
        <v>591</v>
      </c>
      <c r="D46" s="414">
        <v>675</v>
      </c>
      <c r="E46" s="410">
        <v>8</v>
      </c>
      <c r="F46" s="415">
        <f t="shared" si="32"/>
        <v>1274</v>
      </c>
      <c r="G46" s="416"/>
      <c r="H46" s="417">
        <v>16</v>
      </c>
      <c r="I46" s="418"/>
      <c r="J46" s="413"/>
      <c r="K46" s="144"/>
      <c r="L46" s="144"/>
      <c r="M46" s="144"/>
      <c r="N46" s="144"/>
      <c r="O46" s="393"/>
      <c r="P46" s="393"/>
      <c r="Q46" s="336"/>
      <c r="R46" s="336"/>
      <c r="S46" s="336"/>
      <c r="T46" s="336"/>
    </row>
    <row r="47" spans="1:20" ht="25.8" hidden="1" x14ac:dyDescent="0.5">
      <c r="A47" s="312">
        <v>4</v>
      </c>
      <c r="B47" s="324" t="s">
        <v>198</v>
      </c>
      <c r="C47" s="414">
        <v>382</v>
      </c>
      <c r="D47" s="414">
        <v>633</v>
      </c>
      <c r="E47" s="410">
        <v>10</v>
      </c>
      <c r="F47" s="415">
        <f t="shared" si="32"/>
        <v>1025</v>
      </c>
      <c r="G47" s="416"/>
      <c r="H47" s="417">
        <v>30</v>
      </c>
      <c r="I47" s="418"/>
      <c r="J47" s="413"/>
      <c r="K47" s="144"/>
      <c r="L47" s="144"/>
      <c r="M47" s="144"/>
      <c r="N47" s="144"/>
      <c r="O47" s="393"/>
      <c r="P47" s="393"/>
      <c r="Q47" s="336"/>
      <c r="R47" s="336"/>
      <c r="S47" s="336"/>
      <c r="T47" s="336"/>
    </row>
    <row r="48" spans="1:20" ht="25.8" hidden="1" x14ac:dyDescent="0.5">
      <c r="A48" s="312">
        <v>5</v>
      </c>
      <c r="B48" s="324" t="s">
        <v>211</v>
      </c>
      <c r="C48" s="414">
        <v>1052</v>
      </c>
      <c r="D48" s="414">
        <v>1921</v>
      </c>
      <c r="E48" s="410">
        <v>22</v>
      </c>
      <c r="F48" s="415">
        <f t="shared" si="32"/>
        <v>2995</v>
      </c>
      <c r="G48" s="416"/>
      <c r="H48" s="417">
        <v>0</v>
      </c>
      <c r="I48" s="418"/>
      <c r="J48" s="413"/>
      <c r="K48" s="144"/>
      <c r="L48" s="144"/>
      <c r="M48" s="144"/>
      <c r="N48" s="144"/>
      <c r="O48" s="393"/>
      <c r="P48" s="393"/>
      <c r="Q48" s="336"/>
      <c r="R48" s="336"/>
      <c r="S48" s="336"/>
      <c r="T48" s="336"/>
    </row>
    <row r="49" spans="1:20" ht="25.8" hidden="1" x14ac:dyDescent="0.5">
      <c r="A49" s="312">
        <v>6</v>
      </c>
      <c r="B49" s="324" t="s">
        <v>199</v>
      </c>
      <c r="C49" s="414">
        <v>586</v>
      </c>
      <c r="D49" s="414">
        <v>1588</v>
      </c>
      <c r="E49" s="410">
        <v>19</v>
      </c>
      <c r="F49" s="415">
        <f t="shared" si="32"/>
        <v>2193</v>
      </c>
      <c r="G49" s="416"/>
      <c r="H49" s="417">
        <v>172</v>
      </c>
      <c r="I49" s="418"/>
      <c r="J49" s="413"/>
      <c r="K49" s="144"/>
      <c r="L49" s="144"/>
      <c r="M49" s="144"/>
      <c r="N49" s="144"/>
      <c r="O49" s="393"/>
      <c r="P49" s="393"/>
      <c r="Q49" s="336"/>
      <c r="R49" s="336"/>
      <c r="S49" s="336"/>
      <c r="T49" s="336"/>
    </row>
    <row r="50" spans="1:20" ht="25.8" hidden="1" x14ac:dyDescent="0.5">
      <c r="A50" s="312">
        <v>7</v>
      </c>
      <c r="B50" s="324" t="s">
        <v>274</v>
      </c>
      <c r="C50" s="415">
        <v>0</v>
      </c>
      <c r="D50" s="415">
        <v>1</v>
      </c>
      <c r="E50" s="419">
        <v>0</v>
      </c>
      <c r="F50" s="415">
        <f t="shared" si="32"/>
        <v>1</v>
      </c>
      <c r="G50" s="416"/>
      <c r="H50" s="417">
        <v>40</v>
      </c>
      <c r="I50" s="418"/>
      <c r="J50" s="413"/>
      <c r="K50" s="144"/>
      <c r="L50" s="144"/>
      <c r="M50" s="144"/>
      <c r="N50" s="144"/>
      <c r="O50" s="393"/>
      <c r="P50" s="393"/>
      <c r="Q50" s="336"/>
      <c r="R50" s="336"/>
      <c r="S50" s="336"/>
      <c r="T50" s="336"/>
    </row>
    <row r="51" spans="1:20" ht="25.8" hidden="1" x14ac:dyDescent="0.5">
      <c r="A51" s="312">
        <v>8</v>
      </c>
      <c r="B51" s="324" t="s">
        <v>291</v>
      </c>
      <c r="C51" s="415">
        <v>56</v>
      </c>
      <c r="D51" s="415">
        <v>105</v>
      </c>
      <c r="E51" s="419">
        <v>14</v>
      </c>
      <c r="F51" s="415">
        <f t="shared" si="32"/>
        <v>175</v>
      </c>
      <c r="G51" s="416"/>
      <c r="H51" s="417"/>
      <c r="I51" s="418"/>
      <c r="J51" s="413"/>
      <c r="K51" s="144"/>
      <c r="L51" s="144"/>
      <c r="M51" s="144"/>
      <c r="N51" s="144"/>
      <c r="O51" s="393"/>
      <c r="P51" s="393"/>
      <c r="Q51" s="336"/>
      <c r="R51" s="336"/>
      <c r="S51" s="336"/>
      <c r="T51" s="336"/>
    </row>
    <row r="52" spans="1:20" ht="25.8" hidden="1" x14ac:dyDescent="0.5">
      <c r="A52" s="312">
        <v>9</v>
      </c>
      <c r="B52" s="324" t="s">
        <v>212</v>
      </c>
      <c r="C52" s="410">
        <v>2793</v>
      </c>
      <c r="D52" s="410">
        <v>6019</v>
      </c>
      <c r="E52" s="410">
        <v>95</v>
      </c>
      <c r="F52" s="415">
        <f t="shared" si="32"/>
        <v>8907</v>
      </c>
      <c r="G52" s="416">
        <v>0</v>
      </c>
      <c r="H52" s="417">
        <v>580</v>
      </c>
      <c r="I52" s="418"/>
      <c r="J52" s="413"/>
      <c r="K52" s="144"/>
      <c r="L52" s="144"/>
      <c r="M52" s="144"/>
      <c r="N52" s="144"/>
      <c r="O52" s="393"/>
      <c r="P52" s="393"/>
      <c r="Q52" s="336"/>
      <c r="R52" s="336"/>
      <c r="S52" s="336"/>
      <c r="T52" s="336"/>
    </row>
    <row r="53" spans="1:20" ht="24.6" hidden="1" x14ac:dyDescent="0.4">
      <c r="A53" s="325" t="s">
        <v>200</v>
      </c>
      <c r="B53" s="326"/>
      <c r="C53" s="415">
        <v>6760</v>
      </c>
      <c r="D53" s="415">
        <v>12601</v>
      </c>
      <c r="E53" s="415">
        <f t="shared" ref="E53:F53" si="33">SUM(E44:E52)</f>
        <v>211</v>
      </c>
      <c r="F53" s="415">
        <f t="shared" si="33"/>
        <v>19535</v>
      </c>
      <c r="G53" s="415">
        <v>845</v>
      </c>
      <c r="H53" s="144"/>
      <c r="I53" s="144"/>
      <c r="J53" s="413">
        <v>23068</v>
      </c>
      <c r="K53" s="144">
        <v>25</v>
      </c>
      <c r="L53" s="144"/>
      <c r="M53" s="144">
        <v>36989</v>
      </c>
      <c r="N53" s="144">
        <v>30124</v>
      </c>
      <c r="O53" s="393">
        <v>24310</v>
      </c>
      <c r="P53" s="393"/>
      <c r="Q53" s="336"/>
      <c r="R53" s="336"/>
      <c r="S53" s="336"/>
      <c r="T53" s="336"/>
    </row>
    <row r="54" spans="1:20" ht="24.6" hidden="1" x14ac:dyDescent="0.4">
      <c r="A54" s="281">
        <v>9</v>
      </c>
      <c r="B54" s="282" t="s">
        <v>143</v>
      </c>
      <c r="C54" s="415">
        <v>201</v>
      </c>
      <c r="D54" s="415">
        <v>672</v>
      </c>
      <c r="E54" s="415">
        <v>73</v>
      </c>
      <c r="F54" s="415">
        <f t="shared" ref="F54:F76" si="34">SUM(C54:E54)</f>
        <v>946</v>
      </c>
      <c r="G54" s="415">
        <v>56</v>
      </c>
      <c r="H54" s="144"/>
      <c r="I54" s="144"/>
      <c r="J54" s="413">
        <v>5032</v>
      </c>
      <c r="K54" s="144"/>
      <c r="L54" s="144"/>
      <c r="M54" s="144">
        <v>493</v>
      </c>
      <c r="N54" s="144">
        <v>493</v>
      </c>
      <c r="O54" s="393">
        <v>312</v>
      </c>
      <c r="P54" s="393"/>
      <c r="Q54" s="336"/>
      <c r="R54" s="336"/>
      <c r="S54" s="336"/>
      <c r="T54" s="336"/>
    </row>
    <row r="55" spans="1:20" ht="24.6" hidden="1" x14ac:dyDescent="0.4">
      <c r="A55" s="281">
        <v>10</v>
      </c>
      <c r="B55" s="282" t="s">
        <v>144</v>
      </c>
      <c r="C55" s="415">
        <v>261</v>
      </c>
      <c r="D55" s="415">
        <v>2631</v>
      </c>
      <c r="E55" s="415">
        <v>83</v>
      </c>
      <c r="F55" s="415">
        <f t="shared" si="34"/>
        <v>2975</v>
      </c>
      <c r="G55" s="415">
        <v>47</v>
      </c>
      <c r="H55" s="144"/>
      <c r="I55" s="144"/>
      <c r="J55" s="413">
        <v>1958</v>
      </c>
      <c r="K55" s="144">
        <v>5</v>
      </c>
      <c r="L55" s="144"/>
      <c r="M55" s="144">
        <v>713</v>
      </c>
      <c r="N55" s="144">
        <v>613</v>
      </c>
      <c r="O55" s="393">
        <v>613</v>
      </c>
      <c r="P55" s="393"/>
      <c r="Q55" s="336"/>
      <c r="R55" s="336"/>
      <c r="S55" s="336"/>
      <c r="T55" s="336"/>
    </row>
    <row r="56" spans="1:20" ht="24.6" hidden="1" x14ac:dyDescent="0.4">
      <c r="A56" s="318">
        <v>11</v>
      </c>
      <c r="B56" s="282" t="s">
        <v>196</v>
      </c>
      <c r="C56" s="420">
        <v>401</v>
      </c>
      <c r="D56" s="421">
        <v>549</v>
      </c>
      <c r="E56" s="422">
        <v>341</v>
      </c>
      <c r="F56" s="415">
        <f t="shared" si="34"/>
        <v>1291</v>
      </c>
      <c r="G56" s="415">
        <v>50</v>
      </c>
      <c r="H56" s="144"/>
      <c r="I56" s="144"/>
      <c r="J56" s="413">
        <v>484</v>
      </c>
      <c r="K56" s="144">
        <v>14</v>
      </c>
      <c r="L56" s="144"/>
      <c r="M56" s="144">
        <v>6918</v>
      </c>
      <c r="N56" s="144">
        <v>4666</v>
      </c>
      <c r="O56" s="393">
        <v>4666</v>
      </c>
      <c r="P56" s="393"/>
      <c r="Q56" s="336"/>
      <c r="R56" s="336"/>
      <c r="S56" s="336"/>
      <c r="T56" s="336"/>
    </row>
    <row r="57" spans="1:20" ht="24.6" hidden="1" x14ac:dyDescent="0.4">
      <c r="A57" s="312">
        <v>12</v>
      </c>
      <c r="B57" s="313" t="s">
        <v>142</v>
      </c>
      <c r="C57" s="420">
        <v>829</v>
      </c>
      <c r="D57" s="421">
        <v>730</v>
      </c>
      <c r="E57" s="422">
        <v>315</v>
      </c>
      <c r="F57" s="415">
        <f t="shared" si="34"/>
        <v>1874</v>
      </c>
      <c r="G57" s="415">
        <v>1</v>
      </c>
      <c r="H57" s="144"/>
      <c r="I57" s="144">
        <v>125</v>
      </c>
      <c r="J57" s="413">
        <v>125</v>
      </c>
      <c r="K57" s="144">
        <v>4</v>
      </c>
      <c r="L57" s="144"/>
      <c r="M57" s="144"/>
      <c r="N57" s="144"/>
      <c r="O57" s="393"/>
      <c r="P57" s="393"/>
      <c r="Q57" s="336"/>
      <c r="R57" s="336"/>
      <c r="S57" s="336"/>
      <c r="T57" s="336"/>
    </row>
    <row r="58" spans="1:20" ht="24.6" hidden="1" x14ac:dyDescent="0.4">
      <c r="A58" s="312">
        <v>13</v>
      </c>
      <c r="B58" s="313" t="s">
        <v>227</v>
      </c>
      <c r="C58" s="415">
        <v>627</v>
      </c>
      <c r="D58" s="415">
        <v>588</v>
      </c>
      <c r="E58" s="415">
        <v>133</v>
      </c>
      <c r="F58" s="415">
        <f t="shared" si="34"/>
        <v>1348</v>
      </c>
      <c r="G58" s="415">
        <v>21</v>
      </c>
      <c r="H58" s="144"/>
      <c r="I58" s="144"/>
      <c r="J58" s="413">
        <v>5950</v>
      </c>
      <c r="K58" s="144">
        <v>1</v>
      </c>
      <c r="L58" s="144"/>
      <c r="M58" s="144">
        <v>3456</v>
      </c>
      <c r="N58" s="144">
        <v>3604</v>
      </c>
      <c r="O58" s="393">
        <v>3323</v>
      </c>
      <c r="P58" s="393"/>
      <c r="Q58" s="336"/>
      <c r="R58" s="336"/>
      <c r="S58" s="336"/>
      <c r="T58" s="336"/>
    </row>
    <row r="59" spans="1:20" ht="24.6" hidden="1" x14ac:dyDescent="0.4">
      <c r="A59" s="318">
        <v>14</v>
      </c>
      <c r="B59" s="282" t="s">
        <v>213</v>
      </c>
      <c r="C59" s="415">
        <v>625</v>
      </c>
      <c r="D59" s="415">
        <v>1844</v>
      </c>
      <c r="E59" s="415">
        <v>95</v>
      </c>
      <c r="F59" s="415">
        <f t="shared" si="34"/>
        <v>2564</v>
      </c>
      <c r="G59" s="415">
        <v>77</v>
      </c>
      <c r="H59" s="144"/>
      <c r="I59" s="144"/>
      <c r="J59" s="413">
        <v>6909</v>
      </c>
      <c r="K59" s="144">
        <v>16</v>
      </c>
      <c r="L59" s="144"/>
      <c r="M59" s="144">
        <v>919</v>
      </c>
      <c r="N59" s="144">
        <v>1093</v>
      </c>
      <c r="O59" s="393">
        <v>874</v>
      </c>
      <c r="P59" s="393"/>
      <c r="Q59" s="336"/>
      <c r="R59" s="336"/>
      <c r="S59" s="336"/>
      <c r="T59" s="336"/>
    </row>
    <row r="60" spans="1:20" ht="24.6" hidden="1" x14ac:dyDescent="0.4">
      <c r="A60" s="312">
        <v>15</v>
      </c>
      <c r="B60" s="313" t="s">
        <v>229</v>
      </c>
      <c r="C60" s="415">
        <v>261</v>
      </c>
      <c r="D60" s="415">
        <v>578</v>
      </c>
      <c r="E60" s="415">
        <v>14</v>
      </c>
      <c r="F60" s="415">
        <f t="shared" si="34"/>
        <v>853</v>
      </c>
      <c r="G60" s="415">
        <v>37</v>
      </c>
      <c r="H60" s="144"/>
      <c r="I60" s="144"/>
      <c r="J60" s="413">
        <v>5721</v>
      </c>
      <c r="K60" s="144">
        <v>0</v>
      </c>
      <c r="L60" s="144"/>
      <c r="M60" s="144">
        <v>662</v>
      </c>
      <c r="N60" s="144">
        <v>662</v>
      </c>
      <c r="O60" s="393">
        <v>662</v>
      </c>
      <c r="P60" s="393"/>
      <c r="Q60" s="336"/>
      <c r="R60" s="336"/>
      <c r="S60" s="336"/>
      <c r="T60" s="336"/>
    </row>
    <row r="61" spans="1:20" ht="24.6" hidden="1" x14ac:dyDescent="0.4">
      <c r="A61" s="312">
        <v>16</v>
      </c>
      <c r="B61" s="324" t="s">
        <v>228</v>
      </c>
      <c r="C61" s="415">
        <v>110</v>
      </c>
      <c r="D61" s="415">
        <v>250</v>
      </c>
      <c r="E61" s="415">
        <v>20</v>
      </c>
      <c r="F61" s="415">
        <f t="shared" si="34"/>
        <v>380</v>
      </c>
      <c r="G61" s="415">
        <v>3</v>
      </c>
      <c r="H61" s="144"/>
      <c r="I61" s="144">
        <v>7</v>
      </c>
      <c r="J61" s="413">
        <v>795</v>
      </c>
      <c r="K61" s="144">
        <v>2</v>
      </c>
      <c r="L61" s="144"/>
      <c r="M61" s="144">
        <v>578</v>
      </c>
      <c r="N61" s="144">
        <v>350</v>
      </c>
      <c r="O61" s="393">
        <v>515</v>
      </c>
      <c r="P61" s="393"/>
      <c r="Q61" s="336"/>
      <c r="R61" s="336"/>
      <c r="S61" s="336"/>
      <c r="T61" s="336"/>
    </row>
    <row r="62" spans="1:20" ht="24.6" hidden="1" x14ac:dyDescent="0.4">
      <c r="A62" s="312">
        <v>17</v>
      </c>
      <c r="B62" s="313" t="s">
        <v>97</v>
      </c>
      <c r="C62" s="415">
        <v>218</v>
      </c>
      <c r="D62" s="415">
        <v>343</v>
      </c>
      <c r="E62" s="415">
        <v>14</v>
      </c>
      <c r="F62" s="415">
        <f t="shared" si="34"/>
        <v>575</v>
      </c>
      <c r="G62" s="415">
        <v>4</v>
      </c>
      <c r="H62" s="144"/>
      <c r="I62" s="144"/>
      <c r="J62" s="413">
        <v>135</v>
      </c>
      <c r="K62" s="144">
        <v>6</v>
      </c>
      <c r="L62" s="144"/>
      <c r="M62" s="144">
        <v>460</v>
      </c>
      <c r="N62" s="144">
        <v>430</v>
      </c>
      <c r="O62" s="393">
        <v>410</v>
      </c>
      <c r="P62" s="393"/>
      <c r="Q62" s="336"/>
      <c r="R62" s="336"/>
      <c r="S62" s="336"/>
      <c r="T62" s="336"/>
    </row>
    <row r="63" spans="1:20" ht="24.6" hidden="1" x14ac:dyDescent="0.4">
      <c r="A63" s="318">
        <v>18</v>
      </c>
      <c r="B63" s="282" t="s">
        <v>179</v>
      </c>
      <c r="C63" s="415">
        <v>231</v>
      </c>
      <c r="D63" s="415">
        <v>364</v>
      </c>
      <c r="E63" s="415">
        <v>2</v>
      </c>
      <c r="F63" s="415">
        <f t="shared" si="34"/>
        <v>597</v>
      </c>
      <c r="G63" s="415">
        <v>0</v>
      </c>
      <c r="H63" s="144"/>
      <c r="I63" s="144"/>
      <c r="J63" s="413"/>
      <c r="K63" s="144">
        <v>3</v>
      </c>
      <c r="L63" s="144"/>
      <c r="M63" s="144">
        <v>396</v>
      </c>
      <c r="N63" s="144">
        <v>566</v>
      </c>
      <c r="O63" s="393"/>
      <c r="P63" s="393"/>
      <c r="Q63" s="336"/>
      <c r="R63" s="336"/>
      <c r="S63" s="336"/>
      <c r="T63" s="336"/>
    </row>
    <row r="64" spans="1:20" ht="24.6" hidden="1" x14ac:dyDescent="0.4">
      <c r="A64" s="318">
        <v>19</v>
      </c>
      <c r="B64" s="282" t="s">
        <v>145</v>
      </c>
      <c r="C64" s="415">
        <v>689</v>
      </c>
      <c r="D64" s="415">
        <v>526</v>
      </c>
      <c r="E64" s="415">
        <v>17</v>
      </c>
      <c r="F64" s="415">
        <f t="shared" si="34"/>
        <v>1232</v>
      </c>
      <c r="G64" s="415">
        <v>1</v>
      </c>
      <c r="H64" s="144"/>
      <c r="I64" s="144"/>
      <c r="J64" s="413">
        <v>50</v>
      </c>
      <c r="K64" s="144"/>
      <c r="L64" s="144"/>
      <c r="M64" s="144">
        <v>832</v>
      </c>
      <c r="N64" s="144">
        <v>516</v>
      </c>
      <c r="O64" s="393">
        <v>809</v>
      </c>
      <c r="P64" s="393"/>
      <c r="Q64" s="336"/>
      <c r="R64" s="336"/>
      <c r="S64" s="336"/>
      <c r="T64" s="336"/>
    </row>
    <row r="65" spans="1:20" ht="24.6" hidden="1" x14ac:dyDescent="0.4">
      <c r="A65" s="281">
        <v>20</v>
      </c>
      <c r="B65" s="313" t="s">
        <v>173</v>
      </c>
      <c r="C65" s="415">
        <v>220</v>
      </c>
      <c r="D65" s="415">
        <v>583</v>
      </c>
      <c r="E65" s="415">
        <v>342</v>
      </c>
      <c r="F65" s="415">
        <f t="shared" si="34"/>
        <v>1145</v>
      </c>
      <c r="G65" s="415">
        <v>11</v>
      </c>
      <c r="H65" s="144"/>
      <c r="I65" s="144"/>
      <c r="J65" s="413">
        <v>657</v>
      </c>
      <c r="K65" s="144"/>
      <c r="L65" s="144"/>
      <c r="M65" s="144">
        <v>399</v>
      </c>
      <c r="N65" s="144">
        <v>399</v>
      </c>
      <c r="O65" s="393">
        <v>399</v>
      </c>
      <c r="P65" s="393"/>
      <c r="Q65" s="336"/>
      <c r="R65" s="336"/>
      <c r="S65" s="336"/>
      <c r="T65" s="336"/>
    </row>
    <row r="66" spans="1:20" ht="24.6" hidden="1" x14ac:dyDescent="0.4">
      <c r="A66" s="281">
        <v>21</v>
      </c>
      <c r="B66" s="282" t="s">
        <v>146</v>
      </c>
      <c r="C66" s="415">
        <v>285</v>
      </c>
      <c r="D66" s="415">
        <v>501</v>
      </c>
      <c r="E66" s="415">
        <v>2</v>
      </c>
      <c r="F66" s="415">
        <f t="shared" si="34"/>
        <v>788</v>
      </c>
      <c r="G66" s="415">
        <v>6</v>
      </c>
      <c r="H66" s="144"/>
      <c r="I66" s="144">
        <v>40</v>
      </c>
      <c r="J66" s="413">
        <v>43</v>
      </c>
      <c r="K66" s="144"/>
      <c r="L66" s="144">
        <v>0</v>
      </c>
      <c r="M66" s="144">
        <v>943</v>
      </c>
      <c r="N66" s="144">
        <v>943</v>
      </c>
      <c r="O66" s="393">
        <v>943</v>
      </c>
      <c r="P66" s="393"/>
      <c r="Q66" s="336"/>
      <c r="R66" s="336"/>
      <c r="S66" s="336"/>
      <c r="T66" s="336"/>
    </row>
    <row r="67" spans="1:20" ht="24.6" hidden="1" x14ac:dyDescent="0.4">
      <c r="A67" s="281">
        <v>22</v>
      </c>
      <c r="B67" s="282" t="s">
        <v>281</v>
      </c>
      <c r="C67" s="415"/>
      <c r="D67" s="415"/>
      <c r="E67" s="415"/>
      <c r="F67" s="415">
        <f t="shared" si="34"/>
        <v>0</v>
      </c>
      <c r="G67" s="415"/>
      <c r="H67" s="144"/>
      <c r="I67" s="144"/>
      <c r="J67" s="413"/>
      <c r="K67" s="144"/>
      <c r="L67" s="144"/>
      <c r="M67" s="144"/>
      <c r="N67" s="144"/>
      <c r="O67" s="393"/>
      <c r="P67" s="393"/>
      <c r="Q67" s="336"/>
      <c r="R67" s="336"/>
      <c r="S67" s="336"/>
      <c r="T67" s="336"/>
    </row>
    <row r="68" spans="1:20" ht="24.6" hidden="1" x14ac:dyDescent="0.4">
      <c r="A68" s="281">
        <v>23</v>
      </c>
      <c r="B68" s="282" t="s">
        <v>147</v>
      </c>
      <c r="C68" s="415">
        <v>832</v>
      </c>
      <c r="D68" s="415">
        <v>688</v>
      </c>
      <c r="E68" s="415">
        <v>7</v>
      </c>
      <c r="F68" s="415">
        <f t="shared" si="34"/>
        <v>1527</v>
      </c>
      <c r="G68" s="415">
        <v>45</v>
      </c>
      <c r="H68" s="144"/>
      <c r="I68" s="144"/>
      <c r="J68" s="413">
        <v>30605</v>
      </c>
      <c r="K68" s="144">
        <v>8</v>
      </c>
      <c r="L68" s="144"/>
      <c r="M68" s="144">
        <v>2172</v>
      </c>
      <c r="N68" s="144">
        <v>2239</v>
      </c>
      <c r="O68" s="393">
        <v>492</v>
      </c>
      <c r="P68" s="393"/>
      <c r="Q68" s="336"/>
      <c r="R68" s="336"/>
      <c r="S68" s="336"/>
      <c r="T68" s="336"/>
    </row>
    <row r="69" spans="1:20" ht="24.6" hidden="1" x14ac:dyDescent="0.4">
      <c r="A69" s="281">
        <v>24</v>
      </c>
      <c r="B69" s="282" t="s">
        <v>148</v>
      </c>
      <c r="C69" s="420">
        <v>419</v>
      </c>
      <c r="D69" s="421">
        <v>419</v>
      </c>
      <c r="E69" s="422">
        <v>58</v>
      </c>
      <c r="F69" s="415">
        <f t="shared" si="34"/>
        <v>896</v>
      </c>
      <c r="G69" s="415">
        <v>6</v>
      </c>
      <c r="H69" s="144"/>
      <c r="I69" s="144"/>
      <c r="J69" s="413">
        <v>1196</v>
      </c>
      <c r="K69" s="144">
        <v>1</v>
      </c>
      <c r="L69" s="144"/>
      <c r="M69" s="144">
        <v>10</v>
      </c>
      <c r="N69" s="144">
        <v>1853</v>
      </c>
      <c r="O69" s="393"/>
      <c r="P69" s="393"/>
      <c r="Q69" s="336"/>
      <c r="R69" s="336"/>
      <c r="S69" s="336"/>
      <c r="T69" s="336"/>
    </row>
    <row r="70" spans="1:20" ht="24.6" hidden="1" x14ac:dyDescent="0.4">
      <c r="A70" s="318">
        <v>25</v>
      </c>
      <c r="B70" s="282" t="s">
        <v>149</v>
      </c>
      <c r="C70" s="415">
        <v>641</v>
      </c>
      <c r="D70" s="415">
        <v>760</v>
      </c>
      <c r="E70" s="415">
        <v>52</v>
      </c>
      <c r="F70" s="415">
        <f t="shared" si="34"/>
        <v>1453</v>
      </c>
      <c r="G70" s="415">
        <v>12</v>
      </c>
      <c r="H70" s="144"/>
      <c r="I70" s="144"/>
      <c r="J70" s="413">
        <v>1050</v>
      </c>
      <c r="K70" s="144">
        <v>1</v>
      </c>
      <c r="L70" s="144"/>
      <c r="M70" s="144">
        <v>1534</v>
      </c>
      <c r="N70" s="144">
        <v>1534</v>
      </c>
      <c r="O70" s="393">
        <v>454</v>
      </c>
      <c r="P70" s="393"/>
      <c r="Q70" s="336"/>
      <c r="R70" s="336"/>
      <c r="S70" s="336"/>
      <c r="T70" s="336"/>
    </row>
    <row r="71" spans="1:20" ht="24.6" hidden="1" x14ac:dyDescent="0.4">
      <c r="A71" s="318">
        <v>26</v>
      </c>
      <c r="B71" s="282" t="s">
        <v>150</v>
      </c>
      <c r="C71" s="415">
        <v>309</v>
      </c>
      <c r="D71" s="415">
        <v>2247</v>
      </c>
      <c r="E71" s="415">
        <v>42</v>
      </c>
      <c r="F71" s="415">
        <f t="shared" si="34"/>
        <v>2598</v>
      </c>
      <c r="G71" s="415">
        <v>15</v>
      </c>
      <c r="H71" s="144"/>
      <c r="I71" s="144"/>
      <c r="J71" s="413">
        <v>427</v>
      </c>
      <c r="K71" s="144">
        <v>3</v>
      </c>
      <c r="L71" s="144"/>
      <c r="M71" s="144">
        <v>1465</v>
      </c>
      <c r="N71" s="144">
        <v>1765</v>
      </c>
      <c r="O71" s="393">
        <v>1283</v>
      </c>
      <c r="P71" s="393"/>
      <c r="Q71" s="336"/>
      <c r="R71" s="336"/>
      <c r="S71" s="336"/>
      <c r="T71" s="336"/>
    </row>
    <row r="72" spans="1:20" ht="24.6" hidden="1" x14ac:dyDescent="0.4">
      <c r="A72" s="281">
        <v>27</v>
      </c>
      <c r="B72" s="313" t="s">
        <v>174</v>
      </c>
      <c r="C72" s="415">
        <v>203</v>
      </c>
      <c r="D72" s="415">
        <v>280</v>
      </c>
      <c r="E72" s="415">
        <v>208</v>
      </c>
      <c r="F72" s="415">
        <f t="shared" si="34"/>
        <v>691</v>
      </c>
      <c r="G72" s="415">
        <v>15</v>
      </c>
      <c r="H72" s="144"/>
      <c r="I72" s="144"/>
      <c r="J72" s="413">
        <v>750</v>
      </c>
      <c r="K72" s="144"/>
      <c r="L72" s="144"/>
      <c r="M72" s="144">
        <v>553</v>
      </c>
      <c r="N72" s="144">
        <v>553</v>
      </c>
      <c r="O72" s="393">
        <v>107</v>
      </c>
      <c r="P72" s="393"/>
      <c r="Q72" s="336"/>
      <c r="R72" s="336"/>
      <c r="S72" s="336"/>
      <c r="T72" s="336"/>
    </row>
    <row r="73" spans="1:20" ht="24.6" hidden="1" x14ac:dyDescent="0.4">
      <c r="A73" s="281">
        <v>28</v>
      </c>
      <c r="B73" s="282" t="s">
        <v>151</v>
      </c>
      <c r="C73" s="415">
        <v>439</v>
      </c>
      <c r="D73" s="415">
        <v>598</v>
      </c>
      <c r="E73" s="415">
        <v>142</v>
      </c>
      <c r="F73" s="415">
        <f t="shared" si="34"/>
        <v>1179</v>
      </c>
      <c r="G73" s="415">
        <v>6</v>
      </c>
      <c r="H73" s="144"/>
      <c r="I73" s="144"/>
      <c r="J73" s="413">
        <v>2725</v>
      </c>
      <c r="K73" s="144"/>
      <c r="L73" s="144"/>
      <c r="M73" s="144">
        <v>1016</v>
      </c>
      <c r="N73" s="144">
        <v>1016</v>
      </c>
      <c r="O73" s="393"/>
      <c r="P73" s="393"/>
      <c r="Q73" s="336"/>
      <c r="R73" s="336"/>
      <c r="S73" s="336"/>
      <c r="T73" s="336"/>
    </row>
    <row r="74" spans="1:20" ht="24.6" hidden="1" x14ac:dyDescent="0.4">
      <c r="A74" s="281">
        <v>29</v>
      </c>
      <c r="B74" s="282" t="s">
        <v>226</v>
      </c>
      <c r="C74" s="415">
        <v>990</v>
      </c>
      <c r="D74" s="415">
        <v>60</v>
      </c>
      <c r="E74" s="415">
        <v>1</v>
      </c>
      <c r="F74" s="415">
        <f t="shared" si="34"/>
        <v>1051</v>
      </c>
      <c r="G74" s="415">
        <v>0</v>
      </c>
      <c r="H74" s="144"/>
      <c r="I74" s="144"/>
      <c r="J74" s="413"/>
      <c r="K74" s="144"/>
      <c r="L74" s="144"/>
      <c r="M74" s="144">
        <v>1162</v>
      </c>
      <c r="N74" s="144">
        <v>1162</v>
      </c>
      <c r="O74" s="393">
        <v>560</v>
      </c>
      <c r="P74" s="393"/>
      <c r="Q74" s="336"/>
      <c r="R74" s="336"/>
      <c r="S74" s="336"/>
      <c r="T74" s="336"/>
    </row>
    <row r="75" spans="1:20" ht="24.6" hidden="1" x14ac:dyDescent="0.4">
      <c r="A75" s="281">
        <v>30</v>
      </c>
      <c r="B75" s="282" t="s">
        <v>275</v>
      </c>
      <c r="C75" s="414">
        <v>55</v>
      </c>
      <c r="D75" s="414">
        <v>125</v>
      </c>
      <c r="E75" s="414">
        <v>0</v>
      </c>
      <c r="F75" s="415">
        <f t="shared" si="34"/>
        <v>180</v>
      </c>
      <c r="G75" s="415">
        <v>0</v>
      </c>
      <c r="H75" s="144"/>
      <c r="I75" s="144"/>
      <c r="J75" s="413"/>
      <c r="K75" s="144"/>
      <c r="L75" s="144"/>
      <c r="M75" s="144">
        <v>547</v>
      </c>
      <c r="N75" s="144">
        <v>496</v>
      </c>
      <c r="O75" s="393">
        <v>100</v>
      </c>
      <c r="P75" s="393"/>
      <c r="Q75" s="336">
        <v>32</v>
      </c>
      <c r="R75" s="336">
        <v>50</v>
      </c>
      <c r="S75" s="336">
        <f>Q75*R75</f>
        <v>1600</v>
      </c>
      <c r="T75" s="336"/>
    </row>
    <row r="76" spans="1:20" ht="24.6" hidden="1" x14ac:dyDescent="0.4">
      <c r="A76" s="281">
        <v>31</v>
      </c>
      <c r="B76" s="282" t="s">
        <v>193</v>
      </c>
      <c r="C76" s="415">
        <v>139</v>
      </c>
      <c r="D76" s="415">
        <v>423</v>
      </c>
      <c r="E76" s="415">
        <v>27</v>
      </c>
      <c r="F76" s="415">
        <f t="shared" si="34"/>
        <v>589</v>
      </c>
      <c r="G76" s="415">
        <v>16</v>
      </c>
      <c r="H76" s="144"/>
      <c r="I76" s="144"/>
      <c r="J76" s="413">
        <v>978</v>
      </c>
      <c r="K76" s="144"/>
      <c r="L76" s="144"/>
      <c r="M76" s="144">
        <v>507</v>
      </c>
      <c r="N76" s="144">
        <v>507</v>
      </c>
      <c r="O76" s="393">
        <v>880</v>
      </c>
      <c r="P76" s="393"/>
      <c r="Q76" s="336"/>
      <c r="R76" s="336"/>
      <c r="S76" s="336"/>
      <c r="T76" s="336"/>
    </row>
    <row r="77" spans="1:20" ht="24.6" hidden="1" x14ac:dyDescent="0.4">
      <c r="A77" s="355" t="s">
        <v>158</v>
      </c>
      <c r="B77" s="324"/>
      <c r="C77" s="415">
        <f>SUM(C53:C76)</f>
        <v>15745</v>
      </c>
      <c r="D77" s="415">
        <f t="shared" ref="D77:G77" si="35">SUM(D53:D76)</f>
        <v>28360</v>
      </c>
      <c r="E77" s="415">
        <f t="shared" si="35"/>
        <v>2199</v>
      </c>
      <c r="F77" s="415">
        <f t="shared" si="35"/>
        <v>46267</v>
      </c>
      <c r="G77" s="415">
        <f t="shared" si="35"/>
        <v>1274</v>
      </c>
      <c r="H77" s="415">
        <f t="shared" ref="H77:O77" si="36">SUM(H53:H76)</f>
        <v>0</v>
      </c>
      <c r="I77" s="415">
        <f t="shared" si="36"/>
        <v>172</v>
      </c>
      <c r="J77" s="415">
        <f t="shared" si="36"/>
        <v>88658</v>
      </c>
      <c r="K77" s="415">
        <f t="shared" si="36"/>
        <v>89</v>
      </c>
      <c r="L77" s="415">
        <f t="shared" si="36"/>
        <v>0</v>
      </c>
      <c r="M77" s="415">
        <f t="shared" si="36"/>
        <v>62724</v>
      </c>
      <c r="N77" s="415">
        <f t="shared" si="36"/>
        <v>55584</v>
      </c>
      <c r="O77" s="423">
        <f t="shared" si="36"/>
        <v>41712</v>
      </c>
      <c r="P77" s="393"/>
      <c r="Q77" s="336"/>
      <c r="R77" s="336"/>
      <c r="S77" s="336"/>
      <c r="T77" s="336"/>
    </row>
    <row r="78" spans="1:20" ht="24.6" hidden="1" x14ac:dyDescent="0.4">
      <c r="A78" s="312">
        <v>32</v>
      </c>
      <c r="B78" s="313" t="s">
        <v>152</v>
      </c>
      <c r="C78" s="415">
        <f>C102</f>
        <v>4245</v>
      </c>
      <c r="D78" s="415">
        <f t="shared" ref="D78:G78" si="37">D102</f>
        <v>4051</v>
      </c>
      <c r="E78" s="415">
        <f t="shared" si="37"/>
        <v>214</v>
      </c>
      <c r="F78" s="415">
        <f t="shared" si="37"/>
        <v>8481</v>
      </c>
      <c r="G78" s="415">
        <f t="shared" si="37"/>
        <v>16</v>
      </c>
      <c r="H78" s="415">
        <f t="shared" ref="H78:O78" si="38">H102</f>
        <v>0</v>
      </c>
      <c r="I78" s="415">
        <f t="shared" si="38"/>
        <v>3</v>
      </c>
      <c r="J78" s="415">
        <f t="shared" si="38"/>
        <v>1381</v>
      </c>
      <c r="K78" s="415">
        <f t="shared" si="38"/>
        <v>11</v>
      </c>
      <c r="L78" s="415">
        <f t="shared" si="38"/>
        <v>0</v>
      </c>
      <c r="M78" s="415">
        <f t="shared" si="38"/>
        <v>4190</v>
      </c>
      <c r="N78" s="415">
        <f t="shared" si="38"/>
        <v>4214</v>
      </c>
      <c r="O78" s="423">
        <f t="shared" si="38"/>
        <v>2071</v>
      </c>
      <c r="P78" s="393"/>
      <c r="Q78" s="336"/>
      <c r="R78" s="336"/>
      <c r="S78" s="336"/>
      <c r="T78" s="336"/>
    </row>
    <row r="79" spans="1:20" ht="24.6" hidden="1" x14ac:dyDescent="0.4">
      <c r="A79" s="312">
        <v>33</v>
      </c>
      <c r="B79" s="313" t="s">
        <v>153</v>
      </c>
      <c r="C79" s="415">
        <v>306</v>
      </c>
      <c r="D79" s="415">
        <v>634</v>
      </c>
      <c r="E79" s="415">
        <v>7</v>
      </c>
      <c r="F79" s="415">
        <f t="shared" ref="F79:F93" si="39">SUM(C79:E79)</f>
        <v>947</v>
      </c>
      <c r="G79" s="415">
        <v>0</v>
      </c>
      <c r="H79" s="144"/>
      <c r="I79" s="144"/>
      <c r="J79" s="413"/>
      <c r="K79" s="144"/>
      <c r="L79" s="144"/>
      <c r="M79" s="144">
        <v>1156</v>
      </c>
      <c r="N79" s="144">
        <v>1140</v>
      </c>
      <c r="O79" s="393">
        <v>211</v>
      </c>
      <c r="P79" s="393"/>
      <c r="Q79" s="336"/>
      <c r="R79" s="336"/>
      <c r="S79" s="336"/>
      <c r="T79" s="336"/>
    </row>
    <row r="80" spans="1:20" ht="24.6" hidden="1" x14ac:dyDescent="0.4">
      <c r="A80" s="312">
        <v>34</v>
      </c>
      <c r="B80" s="313" t="s">
        <v>276</v>
      </c>
      <c r="C80" s="415">
        <v>0</v>
      </c>
      <c r="D80" s="415">
        <v>0</v>
      </c>
      <c r="E80" s="415">
        <v>0</v>
      </c>
      <c r="F80" s="415">
        <v>0</v>
      </c>
      <c r="G80" s="415">
        <v>0</v>
      </c>
      <c r="H80" s="144"/>
      <c r="I80" s="144"/>
      <c r="J80" s="413"/>
      <c r="K80" s="144"/>
      <c r="L80" s="144"/>
      <c r="M80" s="144"/>
      <c r="N80" s="144"/>
      <c r="O80" s="393"/>
      <c r="P80" s="393"/>
      <c r="Q80" s="336"/>
      <c r="R80" s="336"/>
      <c r="S80" s="336"/>
      <c r="T80" s="336"/>
    </row>
    <row r="81" spans="1:20" ht="24.6" hidden="1" x14ac:dyDescent="0.4">
      <c r="A81" s="312">
        <v>35</v>
      </c>
      <c r="B81" s="329" t="s">
        <v>264</v>
      </c>
      <c r="C81" s="424">
        <v>20</v>
      </c>
      <c r="D81" s="424">
        <v>42</v>
      </c>
      <c r="E81" s="424">
        <v>4</v>
      </c>
      <c r="F81" s="415">
        <f t="shared" si="39"/>
        <v>66</v>
      </c>
      <c r="G81" s="424">
        <v>0</v>
      </c>
      <c r="H81" s="144"/>
      <c r="I81" s="144"/>
      <c r="J81" s="413"/>
      <c r="K81" s="144"/>
      <c r="L81" s="144"/>
      <c r="M81" s="144">
        <v>2</v>
      </c>
      <c r="N81" s="144">
        <v>2</v>
      </c>
      <c r="O81" s="393">
        <v>4</v>
      </c>
      <c r="P81" s="393"/>
      <c r="Q81" s="336"/>
      <c r="R81" s="336"/>
      <c r="S81" s="336"/>
      <c r="T81" s="336"/>
    </row>
    <row r="82" spans="1:20" ht="24.6" hidden="1" x14ac:dyDescent="0.4">
      <c r="A82" s="318">
        <v>36</v>
      </c>
      <c r="B82" s="330" t="s">
        <v>263</v>
      </c>
      <c r="C82" s="415">
        <v>23</v>
      </c>
      <c r="D82" s="415">
        <v>40</v>
      </c>
      <c r="E82" s="415">
        <v>3</v>
      </c>
      <c r="F82" s="415">
        <f t="shared" si="39"/>
        <v>66</v>
      </c>
      <c r="G82" s="415">
        <v>0</v>
      </c>
      <c r="H82" s="144"/>
      <c r="I82" s="144"/>
      <c r="J82" s="413"/>
      <c r="K82" s="144"/>
      <c r="L82" s="144"/>
      <c r="M82" s="144">
        <v>2</v>
      </c>
      <c r="N82" s="144">
        <v>8</v>
      </c>
      <c r="O82" s="393">
        <v>1</v>
      </c>
      <c r="P82" s="393"/>
      <c r="Q82" s="336"/>
      <c r="R82" s="336"/>
      <c r="S82" s="336"/>
      <c r="T82" s="336"/>
    </row>
    <row r="83" spans="1:20" ht="24.6" hidden="1" x14ac:dyDescent="0.4">
      <c r="A83" s="312">
        <v>37</v>
      </c>
      <c r="B83" s="313" t="s">
        <v>154</v>
      </c>
      <c r="C83" s="425">
        <v>11</v>
      </c>
      <c r="D83" s="425">
        <v>5</v>
      </c>
      <c r="E83" s="425">
        <v>0</v>
      </c>
      <c r="F83" s="415">
        <f t="shared" si="39"/>
        <v>16</v>
      </c>
      <c r="G83" s="425">
        <v>0</v>
      </c>
      <c r="H83" s="144"/>
      <c r="I83" s="144"/>
      <c r="J83" s="413"/>
      <c r="K83" s="144"/>
      <c r="L83" s="144"/>
      <c r="M83" s="144"/>
      <c r="N83" s="144"/>
      <c r="O83" s="393"/>
      <c r="P83" s="393"/>
      <c r="Q83" s="336"/>
      <c r="R83" s="336"/>
      <c r="S83" s="336"/>
      <c r="T83" s="336"/>
    </row>
    <row r="84" spans="1:20" ht="24.6" hidden="1" x14ac:dyDescent="0.4">
      <c r="A84" s="312">
        <v>38</v>
      </c>
      <c r="B84" s="329" t="s">
        <v>194</v>
      </c>
      <c r="C84" s="415">
        <v>0</v>
      </c>
      <c r="D84" s="415">
        <v>0</v>
      </c>
      <c r="E84" s="415">
        <v>0</v>
      </c>
      <c r="F84" s="415">
        <v>0</v>
      </c>
      <c r="G84" s="415">
        <v>0</v>
      </c>
      <c r="H84" s="144"/>
      <c r="I84" s="144"/>
      <c r="J84" s="413"/>
      <c r="K84" s="144"/>
      <c r="L84" s="144"/>
      <c r="M84" s="144"/>
      <c r="N84" s="144"/>
      <c r="O84" s="393"/>
      <c r="P84" s="393"/>
      <c r="Q84" s="336"/>
      <c r="R84" s="336"/>
      <c r="S84" s="336"/>
      <c r="T84" s="336"/>
    </row>
    <row r="85" spans="1:20" ht="25.2" hidden="1" thickBot="1" x14ac:dyDescent="0.45">
      <c r="A85" s="312">
        <v>39</v>
      </c>
      <c r="B85" s="313" t="s">
        <v>161</v>
      </c>
      <c r="C85" s="415">
        <v>1206</v>
      </c>
      <c r="D85" s="415">
        <v>1740</v>
      </c>
      <c r="E85" s="415">
        <v>37</v>
      </c>
      <c r="F85" s="415">
        <f t="shared" si="39"/>
        <v>2983</v>
      </c>
      <c r="G85" s="415">
        <v>194</v>
      </c>
      <c r="H85" s="144"/>
      <c r="I85" s="144"/>
      <c r="J85" s="413">
        <v>179100</v>
      </c>
      <c r="K85" s="144"/>
      <c r="L85" s="144"/>
      <c r="M85" s="144">
        <v>603</v>
      </c>
      <c r="N85" s="144">
        <v>603</v>
      </c>
      <c r="O85" s="393">
        <v>68</v>
      </c>
      <c r="P85" s="393"/>
      <c r="Q85" s="336"/>
      <c r="R85" s="336"/>
      <c r="S85" s="336"/>
      <c r="T85" s="336"/>
    </row>
    <row r="86" spans="1:20" ht="25.2" hidden="1" thickBot="1" x14ac:dyDescent="0.45">
      <c r="A86" s="312">
        <v>40</v>
      </c>
      <c r="B86" s="313" t="s">
        <v>160</v>
      </c>
      <c r="C86" s="426">
        <v>281</v>
      </c>
      <c r="D86" s="427">
        <v>728</v>
      </c>
      <c r="E86" s="426">
        <v>10</v>
      </c>
      <c r="F86" s="415">
        <f t="shared" si="39"/>
        <v>1019</v>
      </c>
      <c r="G86" s="415">
        <v>0</v>
      </c>
      <c r="H86" s="144"/>
      <c r="I86" s="144"/>
      <c r="J86" s="413"/>
      <c r="K86" s="144"/>
      <c r="L86" s="144"/>
      <c r="M86" s="144"/>
      <c r="N86" s="144"/>
      <c r="O86" s="393"/>
      <c r="P86" s="393"/>
      <c r="Q86" s="336"/>
      <c r="R86" s="336"/>
      <c r="S86" s="336"/>
      <c r="T86" s="336"/>
    </row>
    <row r="87" spans="1:20" ht="24.6" hidden="1" x14ac:dyDescent="0.4">
      <c r="A87" s="318">
        <v>41</v>
      </c>
      <c r="B87" s="282" t="s">
        <v>214</v>
      </c>
      <c r="C87" s="424">
        <v>0</v>
      </c>
      <c r="D87" s="424">
        <v>0</v>
      </c>
      <c r="E87" s="424">
        <v>0</v>
      </c>
      <c r="F87" s="415">
        <f t="shared" si="39"/>
        <v>0</v>
      </c>
      <c r="G87" s="424">
        <v>0</v>
      </c>
      <c r="H87" s="144"/>
      <c r="I87" s="144"/>
      <c r="J87" s="413"/>
      <c r="K87" s="144"/>
      <c r="L87" s="144"/>
      <c r="M87" s="144"/>
      <c r="N87" s="144"/>
      <c r="O87" s="393"/>
      <c r="P87" s="393"/>
      <c r="Q87" s="336"/>
      <c r="R87" s="336"/>
      <c r="S87" s="336"/>
      <c r="T87" s="336"/>
    </row>
    <row r="88" spans="1:20" ht="24.6" hidden="1" x14ac:dyDescent="0.4">
      <c r="A88" s="318">
        <v>42</v>
      </c>
      <c r="B88" s="313" t="s">
        <v>317</v>
      </c>
      <c r="C88" s="415">
        <v>95</v>
      </c>
      <c r="D88" s="415">
        <v>110</v>
      </c>
      <c r="E88" s="415">
        <v>0</v>
      </c>
      <c r="F88" s="415">
        <f t="shared" si="39"/>
        <v>205</v>
      </c>
      <c r="G88" s="415">
        <v>0</v>
      </c>
      <c r="H88" s="144"/>
      <c r="I88" s="144"/>
      <c r="J88" s="413"/>
      <c r="K88" s="144"/>
      <c r="L88" s="144"/>
      <c r="M88" s="144"/>
      <c r="N88" s="144"/>
      <c r="O88" s="393"/>
      <c r="P88" s="393"/>
      <c r="Q88" s="336"/>
      <c r="R88" s="336"/>
      <c r="S88" s="336"/>
      <c r="T88" s="336"/>
    </row>
    <row r="89" spans="1:20" ht="24.6" hidden="1" x14ac:dyDescent="0.4">
      <c r="A89" s="312">
        <v>43</v>
      </c>
      <c r="B89" s="313" t="s">
        <v>156</v>
      </c>
      <c r="C89" s="424">
        <v>410</v>
      </c>
      <c r="D89" s="424">
        <v>685</v>
      </c>
      <c r="E89" s="424">
        <v>4</v>
      </c>
      <c r="F89" s="415">
        <f t="shared" si="39"/>
        <v>1099</v>
      </c>
      <c r="G89" s="424">
        <v>4</v>
      </c>
      <c r="H89" s="144"/>
      <c r="I89" s="144"/>
      <c r="J89" s="413">
        <v>2230</v>
      </c>
      <c r="K89" s="144"/>
      <c r="L89" s="144"/>
      <c r="M89" s="144">
        <v>55</v>
      </c>
      <c r="N89" s="144">
        <v>55</v>
      </c>
      <c r="O89" s="393"/>
      <c r="P89" s="393"/>
      <c r="Q89" s="336"/>
      <c r="R89" s="336"/>
      <c r="S89" s="336"/>
      <c r="T89" s="336"/>
    </row>
    <row r="90" spans="1:20" ht="24.6" hidden="1" x14ac:dyDescent="0.4">
      <c r="A90" s="312">
        <v>44</v>
      </c>
      <c r="B90" s="313" t="s">
        <v>177</v>
      </c>
      <c r="C90" s="424">
        <v>97</v>
      </c>
      <c r="D90" s="424">
        <v>97</v>
      </c>
      <c r="E90" s="424">
        <v>24</v>
      </c>
      <c r="F90" s="415">
        <f t="shared" si="39"/>
        <v>218</v>
      </c>
      <c r="G90" s="424">
        <v>0</v>
      </c>
      <c r="H90" s="144"/>
      <c r="I90" s="144"/>
      <c r="J90" s="413"/>
      <c r="K90" s="144"/>
      <c r="L90" s="144"/>
      <c r="M90" s="144">
        <v>33</v>
      </c>
      <c r="N90" s="144">
        <v>33</v>
      </c>
      <c r="O90" s="393">
        <v>374</v>
      </c>
      <c r="P90" s="393"/>
      <c r="Q90" s="336"/>
      <c r="R90" s="336"/>
      <c r="S90" s="336"/>
      <c r="T90" s="336"/>
    </row>
    <row r="91" spans="1:20" ht="24.6" hidden="1" x14ac:dyDescent="0.4">
      <c r="A91" s="312">
        <v>45</v>
      </c>
      <c r="B91" s="313" t="s">
        <v>216</v>
      </c>
      <c r="C91" s="424">
        <v>0</v>
      </c>
      <c r="D91" s="424">
        <v>0</v>
      </c>
      <c r="E91" s="424">
        <v>0</v>
      </c>
      <c r="F91" s="415">
        <f t="shared" si="39"/>
        <v>0</v>
      </c>
      <c r="G91" s="424">
        <v>0</v>
      </c>
      <c r="H91" s="144"/>
      <c r="I91" s="144"/>
      <c r="J91" s="413"/>
      <c r="K91" s="144"/>
      <c r="L91" s="144"/>
      <c r="M91" s="144"/>
      <c r="N91" s="144"/>
      <c r="O91" s="393"/>
      <c r="P91" s="393"/>
      <c r="Q91" s="336"/>
      <c r="R91" s="336"/>
      <c r="S91" s="336"/>
      <c r="T91" s="336"/>
    </row>
    <row r="92" spans="1:20" ht="24.6" hidden="1" x14ac:dyDescent="0.4">
      <c r="A92" s="312">
        <v>46</v>
      </c>
      <c r="B92" s="313" t="s">
        <v>311</v>
      </c>
      <c r="C92" s="424">
        <v>0</v>
      </c>
      <c r="D92" s="424">
        <v>0</v>
      </c>
      <c r="E92" s="424">
        <v>0</v>
      </c>
      <c r="F92" s="415">
        <v>0</v>
      </c>
      <c r="G92" s="424">
        <v>1734</v>
      </c>
      <c r="H92" s="144"/>
      <c r="I92" s="144">
        <v>0</v>
      </c>
      <c r="J92" s="413">
        <v>66700</v>
      </c>
      <c r="K92" s="144"/>
      <c r="L92" s="144"/>
      <c r="M92" s="144"/>
      <c r="N92" s="144"/>
      <c r="O92" s="393"/>
      <c r="P92" s="393"/>
      <c r="Q92" s="336"/>
      <c r="R92" s="336"/>
      <c r="S92" s="336"/>
      <c r="T92" s="336"/>
    </row>
    <row r="93" spans="1:20" ht="24.6" hidden="1" x14ac:dyDescent="0.4">
      <c r="A93" s="312">
        <v>47</v>
      </c>
      <c r="B93" s="313" t="s">
        <v>175</v>
      </c>
      <c r="C93" s="414">
        <v>19</v>
      </c>
      <c r="D93" s="414">
        <v>21</v>
      </c>
      <c r="E93" s="414">
        <v>1</v>
      </c>
      <c r="F93" s="415">
        <f t="shared" si="39"/>
        <v>41</v>
      </c>
      <c r="G93" s="415">
        <v>0</v>
      </c>
      <c r="H93" s="144"/>
      <c r="I93" s="144"/>
      <c r="J93" s="413"/>
      <c r="K93" s="144"/>
      <c r="L93" s="144"/>
      <c r="M93" s="144">
        <v>48</v>
      </c>
      <c r="N93" s="144">
        <v>46</v>
      </c>
      <c r="O93" s="393">
        <v>17</v>
      </c>
      <c r="P93" s="393"/>
      <c r="Q93" s="336"/>
      <c r="R93" s="336"/>
      <c r="S93" s="336"/>
      <c r="T93" s="336"/>
    </row>
    <row r="94" spans="1:20" ht="24.6" hidden="1" x14ac:dyDescent="0.4">
      <c r="A94" s="355" t="s">
        <v>159</v>
      </c>
      <c r="B94" s="324"/>
      <c r="C94" s="415">
        <f>SUM(C79:C93)</f>
        <v>2468</v>
      </c>
      <c r="D94" s="415">
        <f t="shared" ref="D94:O94" si="40">SUM(D79:D93)</f>
        <v>4102</v>
      </c>
      <c r="E94" s="415">
        <f t="shared" si="40"/>
        <v>90</v>
      </c>
      <c r="F94" s="415">
        <f t="shared" si="40"/>
        <v>6660</v>
      </c>
      <c r="G94" s="415">
        <f t="shared" si="40"/>
        <v>1932</v>
      </c>
      <c r="H94" s="415">
        <f t="shared" si="40"/>
        <v>0</v>
      </c>
      <c r="I94" s="415">
        <f t="shared" si="40"/>
        <v>0</v>
      </c>
      <c r="J94" s="415">
        <f t="shared" si="40"/>
        <v>248030</v>
      </c>
      <c r="K94" s="415">
        <f t="shared" si="40"/>
        <v>0</v>
      </c>
      <c r="L94" s="415">
        <f t="shared" si="40"/>
        <v>0</v>
      </c>
      <c r="M94" s="415">
        <f t="shared" si="40"/>
        <v>1899</v>
      </c>
      <c r="N94" s="415">
        <f t="shared" si="40"/>
        <v>1887</v>
      </c>
      <c r="O94" s="423">
        <f t="shared" si="40"/>
        <v>675</v>
      </c>
      <c r="P94" s="393"/>
      <c r="Q94" s="336"/>
      <c r="R94" s="336"/>
      <c r="S94" s="336"/>
      <c r="T94" s="336"/>
    </row>
    <row r="95" spans="1:20" ht="25.2" hidden="1" thickBot="1" x14ac:dyDescent="0.45">
      <c r="A95" s="358" t="s">
        <v>157</v>
      </c>
      <c r="B95" s="428"/>
      <c r="C95" s="429">
        <f>SUM(C77+C94+C78)</f>
        <v>22458</v>
      </c>
      <c r="D95" s="429">
        <f t="shared" ref="D95:O95" si="41">SUM(D77+D94+D78)</f>
        <v>36513</v>
      </c>
      <c r="E95" s="429">
        <f t="shared" si="41"/>
        <v>2503</v>
      </c>
      <c r="F95" s="429">
        <f t="shared" si="41"/>
        <v>61408</v>
      </c>
      <c r="G95" s="429">
        <f t="shared" si="41"/>
        <v>3222</v>
      </c>
      <c r="H95" s="429">
        <f t="shared" si="41"/>
        <v>0</v>
      </c>
      <c r="I95" s="429">
        <f t="shared" si="41"/>
        <v>175</v>
      </c>
      <c r="J95" s="429">
        <f t="shared" si="41"/>
        <v>338069</v>
      </c>
      <c r="K95" s="429">
        <f t="shared" si="41"/>
        <v>100</v>
      </c>
      <c r="L95" s="429">
        <f t="shared" si="41"/>
        <v>0</v>
      </c>
      <c r="M95" s="429">
        <f t="shared" si="41"/>
        <v>68813</v>
      </c>
      <c r="N95" s="429">
        <f t="shared" si="41"/>
        <v>61685</v>
      </c>
      <c r="O95" s="430">
        <f t="shared" si="41"/>
        <v>44458</v>
      </c>
      <c r="P95" s="393"/>
      <c r="Q95" s="336"/>
      <c r="R95" s="336"/>
      <c r="S95" s="336"/>
      <c r="T95" s="336"/>
    </row>
    <row r="96" spans="1:20" ht="24.6" hidden="1" x14ac:dyDescent="0.4">
      <c r="A96" s="360"/>
      <c r="B96" s="431"/>
      <c r="C96" s="409"/>
      <c r="D96" s="409"/>
      <c r="E96" s="409"/>
      <c r="F96" s="409"/>
      <c r="G96" s="409"/>
      <c r="H96" s="144"/>
      <c r="I96" s="144"/>
      <c r="J96" s="413"/>
      <c r="K96" s="144"/>
      <c r="L96" s="144"/>
      <c r="M96" s="144"/>
      <c r="N96" s="144"/>
      <c r="O96" s="393"/>
      <c r="P96" s="393"/>
      <c r="Q96" s="336"/>
      <c r="R96" s="336"/>
      <c r="S96" s="336"/>
      <c r="T96" s="336"/>
    </row>
    <row r="97" spans="1:20" ht="24.6" hidden="1" x14ac:dyDescent="0.4">
      <c r="A97" s="337">
        <v>1</v>
      </c>
      <c r="B97" s="432" t="s">
        <v>201</v>
      </c>
      <c r="C97" s="409">
        <v>45</v>
      </c>
      <c r="D97" s="409">
        <v>58</v>
      </c>
      <c r="E97" s="409">
        <v>4</v>
      </c>
      <c r="F97" s="415">
        <f t="shared" ref="F97:F101" si="42">SUM(C97:E97)</f>
        <v>107</v>
      </c>
      <c r="G97" s="409">
        <v>5</v>
      </c>
      <c r="H97" s="144"/>
      <c r="I97" s="144"/>
      <c r="J97" s="413">
        <v>531</v>
      </c>
      <c r="K97" s="144"/>
      <c r="L97" s="144"/>
      <c r="M97" s="144">
        <v>1458</v>
      </c>
      <c r="N97" s="144">
        <v>1458</v>
      </c>
      <c r="O97" s="393">
        <v>1458</v>
      </c>
      <c r="P97" s="393"/>
      <c r="Q97" s="336"/>
      <c r="R97" s="336"/>
      <c r="S97" s="336"/>
      <c r="T97" s="336"/>
    </row>
    <row r="98" spans="1:20" s="336" customFormat="1" ht="24.6" hidden="1" x14ac:dyDescent="0.4">
      <c r="A98" s="433">
        <v>2</v>
      </c>
      <c r="B98" s="434" t="s">
        <v>277</v>
      </c>
      <c r="C98" s="435">
        <v>4150</v>
      </c>
      <c r="D98" s="436">
        <v>3950</v>
      </c>
      <c r="E98" s="437">
        <v>122</v>
      </c>
      <c r="F98" s="423">
        <f t="shared" si="42"/>
        <v>8222</v>
      </c>
      <c r="G98" s="438">
        <v>0</v>
      </c>
      <c r="H98" s="393"/>
      <c r="I98" s="393"/>
      <c r="J98" s="439">
        <v>0</v>
      </c>
      <c r="K98" s="393">
        <v>0</v>
      </c>
      <c r="L98" s="393"/>
      <c r="M98" s="393"/>
      <c r="N98" s="393"/>
      <c r="O98" s="393"/>
      <c r="P98" s="393"/>
    </row>
    <row r="99" spans="1:20" ht="24.6" hidden="1" x14ac:dyDescent="0.4">
      <c r="A99" s="319">
        <v>3</v>
      </c>
      <c r="B99" s="313" t="s">
        <v>278</v>
      </c>
      <c r="C99" s="409">
        <v>9</v>
      </c>
      <c r="D99" s="409">
        <v>12</v>
      </c>
      <c r="E99" s="409">
        <v>8</v>
      </c>
      <c r="F99" s="415">
        <v>0</v>
      </c>
      <c r="G99" s="409">
        <v>9</v>
      </c>
      <c r="H99" s="144"/>
      <c r="I99" s="144"/>
      <c r="J99" s="413">
        <v>450</v>
      </c>
      <c r="K99" s="144"/>
      <c r="L99" s="144"/>
      <c r="M99" s="144"/>
      <c r="N99" s="144"/>
      <c r="O99" s="393"/>
      <c r="P99" s="393"/>
      <c r="Q99" s="336"/>
      <c r="R99" s="336"/>
      <c r="S99" s="336"/>
      <c r="T99" s="336"/>
    </row>
    <row r="100" spans="1:20" ht="24.6" hidden="1" x14ac:dyDescent="0.4">
      <c r="A100" s="319">
        <v>4</v>
      </c>
      <c r="B100" s="432" t="s">
        <v>283</v>
      </c>
      <c r="C100" s="416">
        <v>41</v>
      </c>
      <c r="D100" s="409">
        <v>31</v>
      </c>
      <c r="E100" s="409">
        <v>11</v>
      </c>
      <c r="F100" s="415">
        <f t="shared" si="42"/>
        <v>83</v>
      </c>
      <c r="G100" s="409">
        <v>1</v>
      </c>
      <c r="H100" s="144"/>
      <c r="I100" s="144">
        <v>3</v>
      </c>
      <c r="J100" s="413">
        <v>300</v>
      </c>
      <c r="K100" s="144">
        <v>4</v>
      </c>
      <c r="L100" s="144"/>
      <c r="M100" s="144">
        <v>66</v>
      </c>
      <c r="N100" s="144">
        <v>100</v>
      </c>
      <c r="O100" s="393">
        <v>120</v>
      </c>
      <c r="P100" s="393"/>
      <c r="Q100" s="336"/>
      <c r="R100" s="336"/>
      <c r="S100" s="336"/>
      <c r="T100" s="336"/>
    </row>
    <row r="101" spans="1:20" ht="24.6" hidden="1" x14ac:dyDescent="0.4">
      <c r="A101" s="319">
        <v>5</v>
      </c>
      <c r="B101" s="313" t="s">
        <v>279</v>
      </c>
      <c r="C101" s="414">
        <v>0</v>
      </c>
      <c r="D101" s="414">
        <v>0</v>
      </c>
      <c r="E101" s="414">
        <v>69</v>
      </c>
      <c r="F101" s="415">
        <f t="shared" si="42"/>
        <v>69</v>
      </c>
      <c r="G101" s="440">
        <v>1</v>
      </c>
      <c r="H101" s="144"/>
      <c r="I101" s="144"/>
      <c r="J101" s="413">
        <v>100</v>
      </c>
      <c r="K101" s="144">
        <v>7</v>
      </c>
      <c r="L101" s="144">
        <v>0</v>
      </c>
      <c r="M101" s="144">
        <v>2666</v>
      </c>
      <c r="N101" s="144">
        <v>2656</v>
      </c>
      <c r="O101" s="393">
        <v>493</v>
      </c>
      <c r="P101" s="393"/>
      <c r="Q101" s="336"/>
      <c r="R101" s="336"/>
      <c r="S101" s="336"/>
      <c r="T101" s="336"/>
    </row>
    <row r="102" spans="1:20" ht="25.5" hidden="1" customHeight="1" x14ac:dyDescent="0.4">
      <c r="A102" s="321"/>
      <c r="B102" s="313" t="s">
        <v>152</v>
      </c>
      <c r="C102" s="441">
        <f>SUM(C97:C101)</f>
        <v>4245</v>
      </c>
      <c r="D102" s="441">
        <f t="shared" ref="D102:O102" si="43">SUM(D97:D101)</f>
        <v>4051</v>
      </c>
      <c r="E102" s="441">
        <f t="shared" si="43"/>
        <v>214</v>
      </c>
      <c r="F102" s="441">
        <f t="shared" si="43"/>
        <v>8481</v>
      </c>
      <c r="G102" s="441">
        <f t="shared" si="43"/>
        <v>16</v>
      </c>
      <c r="H102" s="441">
        <f t="shared" si="43"/>
        <v>0</v>
      </c>
      <c r="I102" s="441">
        <f t="shared" si="43"/>
        <v>3</v>
      </c>
      <c r="J102" s="441">
        <f t="shared" si="43"/>
        <v>1381</v>
      </c>
      <c r="K102" s="441">
        <f t="shared" si="43"/>
        <v>11</v>
      </c>
      <c r="L102" s="441">
        <f t="shared" si="43"/>
        <v>0</v>
      </c>
      <c r="M102" s="441">
        <f t="shared" si="43"/>
        <v>4190</v>
      </c>
      <c r="N102" s="441">
        <f t="shared" si="43"/>
        <v>4214</v>
      </c>
      <c r="O102" s="442">
        <f t="shared" si="43"/>
        <v>2071</v>
      </c>
      <c r="P102" s="393"/>
      <c r="Q102" s="336"/>
      <c r="R102" s="336"/>
      <c r="S102" s="336"/>
      <c r="T102" s="336"/>
    </row>
    <row r="103" spans="1:20" x14ac:dyDescent="0.3">
      <c r="A103" s="443"/>
      <c r="B103" s="144"/>
      <c r="C103" s="144"/>
      <c r="D103" s="144"/>
      <c r="E103" s="144"/>
      <c r="F103" s="144"/>
      <c r="G103" s="144"/>
      <c r="H103" s="144"/>
      <c r="I103" s="144"/>
      <c r="J103" s="413"/>
      <c r="K103" s="144"/>
      <c r="L103" s="144"/>
      <c r="M103" s="144"/>
      <c r="N103" s="144"/>
      <c r="O103" s="144"/>
      <c r="P103" s="144"/>
    </row>
    <row r="104" spans="1:20" x14ac:dyDescent="0.3">
      <c r="A104" s="443"/>
      <c r="B104" s="144"/>
      <c r="C104" s="144"/>
      <c r="D104" s="144"/>
      <c r="E104" s="144"/>
      <c r="F104" s="144"/>
      <c r="G104" s="144"/>
      <c r="H104" s="144"/>
      <c r="I104" s="144"/>
      <c r="J104" s="413"/>
      <c r="K104" s="144"/>
      <c r="L104" s="144"/>
      <c r="M104" s="144"/>
      <c r="N104" s="144"/>
      <c r="O104" s="144"/>
      <c r="P104" s="144"/>
    </row>
    <row r="105" spans="1:20" x14ac:dyDescent="0.3">
      <c r="A105" s="443"/>
      <c r="B105" s="144"/>
      <c r="C105" s="144"/>
      <c r="D105" s="144"/>
      <c r="E105" s="144"/>
      <c r="F105" s="144"/>
      <c r="G105" s="144"/>
      <c r="H105" s="144"/>
      <c r="I105" s="144"/>
      <c r="J105" s="413"/>
      <c r="K105" s="144"/>
      <c r="L105" s="144"/>
      <c r="M105" s="144"/>
      <c r="N105" s="144"/>
      <c r="O105" s="144"/>
      <c r="P105" s="144"/>
    </row>
    <row r="106" spans="1:20" x14ac:dyDescent="0.3">
      <c r="A106" s="443"/>
      <c r="B106" s="144"/>
      <c r="C106" s="144"/>
      <c r="D106" s="144"/>
      <c r="E106" s="144"/>
      <c r="F106" s="144"/>
      <c r="G106" s="144"/>
      <c r="H106" s="144"/>
      <c r="I106" s="144"/>
      <c r="J106" s="413"/>
      <c r="K106" s="144"/>
      <c r="L106" s="144"/>
      <c r="M106" s="144"/>
      <c r="N106" s="144"/>
      <c r="O106" s="144"/>
      <c r="P106" s="144"/>
    </row>
    <row r="107" spans="1:20" x14ac:dyDescent="0.3">
      <c r="A107" s="443"/>
      <c r="B107" s="144"/>
      <c r="C107" s="144"/>
      <c r="D107" s="144"/>
      <c r="E107" s="144"/>
      <c r="F107" s="144"/>
      <c r="G107" s="144"/>
      <c r="H107" s="144"/>
      <c r="I107" s="144"/>
      <c r="J107" s="413"/>
      <c r="K107" s="144"/>
      <c r="L107" s="144"/>
      <c r="M107" s="144"/>
      <c r="N107" s="144"/>
      <c r="O107" s="144"/>
      <c r="P107" s="144"/>
    </row>
    <row r="108" spans="1:20" x14ac:dyDescent="0.3">
      <c r="A108" s="443"/>
      <c r="B108" s="144"/>
      <c r="C108" s="144"/>
      <c r="D108" s="144"/>
      <c r="E108" s="144"/>
      <c r="F108" s="144"/>
      <c r="G108" s="144"/>
      <c r="H108" s="144"/>
      <c r="I108" s="144"/>
      <c r="J108" s="413"/>
      <c r="K108" s="144"/>
      <c r="L108" s="144"/>
      <c r="M108" s="144"/>
      <c r="N108" s="144"/>
      <c r="O108" s="144"/>
      <c r="P108" s="144"/>
    </row>
    <row r="109" spans="1:20" x14ac:dyDescent="0.3">
      <c r="A109" s="443"/>
      <c r="B109" s="144"/>
      <c r="C109" s="144"/>
      <c r="D109" s="144"/>
      <c r="E109" s="144"/>
      <c r="F109" s="144"/>
      <c r="G109" s="144"/>
      <c r="H109" s="144"/>
      <c r="I109" s="144"/>
      <c r="J109" s="413"/>
      <c r="K109" s="144"/>
      <c r="L109" s="144"/>
      <c r="M109" s="144"/>
      <c r="N109" s="144"/>
      <c r="O109" s="144"/>
      <c r="P109" s="144"/>
    </row>
    <row r="110" spans="1:20" x14ac:dyDescent="0.3">
      <c r="A110" s="443"/>
      <c r="B110" s="144"/>
      <c r="C110" s="144"/>
      <c r="D110" s="144"/>
      <c r="E110" s="144"/>
      <c r="F110" s="144"/>
      <c r="G110" s="144"/>
      <c r="H110" s="144"/>
      <c r="I110" s="144"/>
      <c r="J110" s="413"/>
      <c r="K110" s="144"/>
      <c r="L110" s="144"/>
      <c r="M110" s="144"/>
      <c r="N110" s="144"/>
      <c r="O110" s="144"/>
      <c r="P110" s="144"/>
    </row>
    <row r="111" spans="1:20" x14ac:dyDescent="0.3">
      <c r="A111" s="443"/>
      <c r="B111" s="144"/>
      <c r="C111" s="144"/>
      <c r="D111" s="144"/>
      <c r="E111" s="144"/>
      <c r="F111" s="144"/>
      <c r="G111" s="144"/>
      <c r="H111" s="144"/>
      <c r="I111" s="144"/>
      <c r="J111" s="413"/>
      <c r="K111" s="144"/>
      <c r="L111" s="144"/>
      <c r="M111" s="144"/>
      <c r="N111" s="144"/>
      <c r="O111" s="144"/>
      <c r="P111" s="144"/>
    </row>
    <row r="112" spans="1:20" x14ac:dyDescent="0.3">
      <c r="A112" s="443"/>
      <c r="B112" s="144"/>
      <c r="C112" s="144"/>
      <c r="D112" s="144"/>
      <c r="E112" s="144"/>
      <c r="F112" s="144"/>
      <c r="G112" s="144"/>
      <c r="H112" s="144"/>
      <c r="I112" s="144"/>
      <c r="J112" s="413"/>
      <c r="K112" s="144"/>
      <c r="L112" s="144"/>
      <c r="M112" s="144"/>
      <c r="N112" s="144"/>
      <c r="O112" s="144"/>
      <c r="P112" s="144"/>
    </row>
    <row r="113" spans="1:16" x14ac:dyDescent="0.3">
      <c r="A113" s="443"/>
      <c r="B113" s="144"/>
      <c r="C113" s="144"/>
      <c r="D113" s="144"/>
      <c r="E113" s="144"/>
      <c r="F113" s="144"/>
      <c r="G113" s="144"/>
      <c r="H113" s="144"/>
      <c r="I113" s="144"/>
      <c r="J113" s="413"/>
      <c r="K113" s="144"/>
      <c r="L113" s="144"/>
      <c r="M113" s="144"/>
      <c r="N113" s="144"/>
      <c r="O113" s="144"/>
      <c r="P113" s="144"/>
    </row>
    <row r="114" spans="1:16" x14ac:dyDescent="0.3">
      <c r="A114" s="443"/>
      <c r="B114" s="144"/>
      <c r="C114" s="144"/>
      <c r="D114" s="144"/>
      <c r="E114" s="144"/>
      <c r="F114" s="144"/>
      <c r="G114" s="144"/>
      <c r="H114" s="144"/>
      <c r="I114" s="144"/>
      <c r="J114" s="413"/>
      <c r="K114" s="144"/>
      <c r="L114" s="144"/>
      <c r="M114" s="144"/>
      <c r="N114" s="144"/>
      <c r="O114" s="144"/>
      <c r="P114" s="144"/>
    </row>
    <row r="115" spans="1:16" x14ac:dyDescent="0.3">
      <c r="A115" s="443"/>
      <c r="B115" s="144"/>
      <c r="C115" s="144"/>
      <c r="D115" s="144"/>
      <c r="E115" s="144"/>
      <c r="F115" s="144"/>
      <c r="G115" s="144"/>
      <c r="H115" s="144"/>
      <c r="I115" s="144"/>
      <c r="J115" s="413"/>
      <c r="K115" s="144"/>
      <c r="L115" s="144"/>
      <c r="M115" s="144"/>
      <c r="N115" s="144"/>
      <c r="O115" s="144"/>
      <c r="P115" s="144"/>
    </row>
    <row r="116" spans="1:16" x14ac:dyDescent="0.3">
      <c r="A116" s="443"/>
      <c r="B116" s="144"/>
      <c r="C116" s="144"/>
      <c r="D116" s="144"/>
      <c r="E116" s="144"/>
      <c r="F116" s="144"/>
      <c r="G116" s="144"/>
      <c r="H116" s="144"/>
      <c r="I116" s="144"/>
      <c r="J116" s="413"/>
      <c r="K116" s="144"/>
      <c r="L116" s="144"/>
      <c r="M116" s="144"/>
      <c r="N116" s="144"/>
      <c r="O116" s="144"/>
      <c r="P116" s="144"/>
    </row>
    <row r="117" spans="1:16" x14ac:dyDescent="0.3">
      <c r="A117" s="443"/>
      <c r="B117" s="144"/>
      <c r="C117" s="144"/>
      <c r="D117" s="144"/>
      <c r="E117" s="144"/>
      <c r="F117" s="144"/>
      <c r="G117" s="144"/>
      <c r="H117" s="144"/>
      <c r="I117" s="144"/>
      <c r="J117" s="413"/>
      <c r="K117" s="144"/>
      <c r="L117" s="144"/>
      <c r="M117" s="144"/>
      <c r="N117" s="144"/>
      <c r="O117" s="144"/>
      <c r="P117" s="144"/>
    </row>
    <row r="118" spans="1:16" x14ac:dyDescent="0.3">
      <c r="A118" s="443"/>
      <c r="B118" s="144"/>
      <c r="C118" s="144"/>
      <c r="D118" s="144"/>
      <c r="E118" s="144"/>
      <c r="F118" s="144"/>
      <c r="G118" s="144"/>
      <c r="H118" s="144"/>
      <c r="I118" s="144"/>
      <c r="J118" s="413"/>
      <c r="K118" s="144"/>
      <c r="L118" s="144"/>
      <c r="M118" s="144"/>
      <c r="N118" s="144"/>
      <c r="O118" s="144"/>
      <c r="P118" s="144"/>
    </row>
    <row r="119" spans="1:16" x14ac:dyDescent="0.3">
      <c r="A119" s="443"/>
      <c r="B119" s="144"/>
      <c r="C119" s="144"/>
      <c r="D119" s="144"/>
      <c r="E119" s="144"/>
      <c r="F119" s="144"/>
      <c r="G119" s="144"/>
      <c r="H119" s="144"/>
      <c r="I119" s="144"/>
      <c r="J119" s="413"/>
      <c r="K119" s="144"/>
      <c r="L119" s="144"/>
      <c r="M119" s="144"/>
      <c r="N119" s="144"/>
      <c r="O119" s="144"/>
      <c r="P119" s="144"/>
    </row>
    <row r="120" spans="1:16" x14ac:dyDescent="0.3">
      <c r="A120" s="443"/>
      <c r="B120" s="144"/>
      <c r="C120" s="144"/>
      <c r="D120" s="144"/>
      <c r="E120" s="144"/>
      <c r="F120" s="144"/>
      <c r="G120" s="144"/>
      <c r="H120" s="144"/>
      <c r="I120" s="144"/>
      <c r="J120" s="413"/>
      <c r="K120" s="144"/>
      <c r="L120" s="144"/>
      <c r="M120" s="144"/>
      <c r="N120" s="144"/>
      <c r="O120" s="144"/>
      <c r="P120" s="144"/>
    </row>
  </sheetData>
  <mergeCells count="2">
    <mergeCell ref="N2:P2"/>
    <mergeCell ref="N1:P1"/>
  </mergeCells>
  <phoneticPr fontId="19" type="noConversion"/>
  <printOptions horizontalCentered="1" verticalCentered="1"/>
  <pageMargins left="1" right="0.25" top="0.25" bottom="0.25" header="0.25" footer="0.25"/>
  <pageSetup orientation="landscape" r:id="rId1"/>
  <headerFooter alignWithMargins="0"/>
  <rowBreaks count="1" manualBreakCount="1">
    <brk id="48" max="25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17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6a</vt:lpstr>
      <vt:lpstr>6b</vt:lpstr>
      <vt:lpstr>7</vt:lpstr>
      <vt:lpstr>KCC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Sheet3</vt:lpstr>
      <vt:lpstr>PSRRB</vt:lpstr>
      <vt:lpstr>'1'!Print_Area</vt:lpstr>
      <vt:lpstr>'10'!Print_Area</vt:lpstr>
      <vt:lpstr>'11'!Print_Area</vt:lpstr>
      <vt:lpstr>'13'!Print_Area</vt:lpstr>
      <vt:lpstr>'14'!Print_Area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'6a'!Print_Area</vt:lpstr>
      <vt:lpstr>'7'!Print_Area</vt:lpstr>
      <vt:lpstr>'8'!Print_Area</vt:lpstr>
      <vt:lpstr>'9'!Print_Area</vt:lpstr>
      <vt:lpstr>KCC!Print_Area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2019-09-10T06:17:09Z</cp:lastPrinted>
  <dcterms:created xsi:type="dcterms:W3CDTF">2007-06-01T05:52:41Z</dcterms:created>
  <dcterms:modified xsi:type="dcterms:W3CDTF">2019-09-20T10:11:39Z</dcterms:modified>
</cp:coreProperties>
</file>